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h2len\OneDrive\デスクトップ\"/>
    </mc:Choice>
  </mc:AlternateContent>
  <xr:revisionPtr revIDLastSave="0" documentId="13_ncr:1_{8D56DE2E-476C-4632-B777-1430D36F1216}" xr6:coauthVersionLast="47" xr6:coauthVersionMax="47" xr10:uidLastSave="{00000000-0000-0000-0000-000000000000}"/>
  <bookViews>
    <workbookView xWindow="-110" yWindow="-110" windowWidth="19420" windowHeight="10300" xr2:uid="{00000000-000D-0000-FFFF-FFFF00000000}"/>
  </bookViews>
  <sheets>
    <sheet name="FIA正会員年会費計算書" sheetId="6" r:id="rId1"/>
    <sheet name="利用状況届出書" sheetId="1" r:id="rId2"/>
    <sheet name="【記入例】利用状況届出書" sheetId="4" r:id="rId3"/>
    <sheet name="注意点" sheetId="2" r:id="rId4"/>
    <sheet name="TBL" sheetId="3" r:id="rId5"/>
  </sheets>
  <definedNames>
    <definedName name="_xlnm.Print_Titles" localSheetId="2">【記入例】利用状況届出書!$4:$5</definedName>
    <definedName name="_xlnm.Print_Titles" localSheetId="1">利用状況届出書!$4:$5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6" i="1" l="1"/>
  <c r="H6" i="1" s="1"/>
  <c r="H6" i="4"/>
  <c r="F18" i="6"/>
  <c r="I14" i="6"/>
  <c r="I11" i="6"/>
  <c r="I8" i="6"/>
  <c r="J9" i="4"/>
  <c r="H9" i="4" s="1"/>
  <c r="J8" i="4"/>
  <c r="H8" i="4" s="1"/>
  <c r="J7" i="4"/>
  <c r="H7" i="4" s="1"/>
  <c r="J6" i="4"/>
  <c r="J105" i="1"/>
  <c r="H105" i="1"/>
  <c r="J104" i="1"/>
  <c r="H104" i="1" s="1"/>
  <c r="J103" i="1"/>
  <c r="H103" i="1" s="1"/>
  <c r="J102" i="1"/>
  <c r="H102" i="1" s="1"/>
  <c r="J101" i="1"/>
  <c r="H101" i="1" s="1"/>
  <c r="J100" i="1"/>
  <c r="H100" i="1"/>
  <c r="J99" i="1"/>
  <c r="H99" i="1"/>
  <c r="J98" i="1"/>
  <c r="H98" i="1" s="1"/>
  <c r="J97" i="1"/>
  <c r="H97" i="1" s="1"/>
  <c r="J96" i="1"/>
  <c r="H96" i="1" s="1"/>
  <c r="J95" i="1"/>
  <c r="H95" i="1" s="1"/>
  <c r="J94" i="1"/>
  <c r="H94" i="1"/>
  <c r="J93" i="1"/>
  <c r="H93" i="1"/>
  <c r="J92" i="1"/>
  <c r="H92" i="1" s="1"/>
  <c r="J91" i="1"/>
  <c r="H91" i="1" s="1"/>
  <c r="J90" i="1"/>
  <c r="H90" i="1" s="1"/>
  <c r="J89" i="1"/>
  <c r="H89" i="1" s="1"/>
  <c r="J88" i="1"/>
  <c r="H88" i="1"/>
  <c r="J87" i="1"/>
  <c r="H87" i="1"/>
  <c r="J86" i="1"/>
  <c r="H86" i="1" s="1"/>
  <c r="J85" i="1"/>
  <c r="H85" i="1" s="1"/>
  <c r="J84" i="1"/>
  <c r="H84" i="1" s="1"/>
  <c r="J83" i="1"/>
  <c r="H83" i="1" s="1"/>
  <c r="J82" i="1"/>
  <c r="H82" i="1"/>
  <c r="J81" i="1"/>
  <c r="H81" i="1"/>
  <c r="J80" i="1"/>
  <c r="H80" i="1" s="1"/>
  <c r="J79" i="1"/>
  <c r="H79" i="1" s="1"/>
  <c r="J78" i="1"/>
  <c r="H78" i="1" s="1"/>
  <c r="J77" i="1"/>
  <c r="H77" i="1" s="1"/>
  <c r="J76" i="1"/>
  <c r="H76" i="1"/>
  <c r="J75" i="1"/>
  <c r="H75" i="1"/>
  <c r="J74" i="1"/>
  <c r="H74" i="1" s="1"/>
  <c r="J73" i="1"/>
  <c r="H73" i="1" s="1"/>
  <c r="J72" i="1"/>
  <c r="H72" i="1" s="1"/>
  <c r="J71" i="1"/>
  <c r="H71" i="1" s="1"/>
  <c r="J70" i="1"/>
  <c r="H70" i="1"/>
  <c r="J69" i="1"/>
  <c r="H69" i="1"/>
  <c r="J68" i="1"/>
  <c r="H68" i="1" s="1"/>
  <c r="J67" i="1"/>
  <c r="H67" i="1" s="1"/>
  <c r="J66" i="1"/>
  <c r="H66" i="1" s="1"/>
  <c r="J65" i="1"/>
  <c r="H65" i="1" s="1"/>
  <c r="J64" i="1"/>
  <c r="H64" i="1"/>
  <c r="J63" i="1"/>
  <c r="H63" i="1"/>
  <c r="J62" i="1"/>
  <c r="H62" i="1" s="1"/>
  <c r="J61" i="1"/>
  <c r="H61" i="1" s="1"/>
  <c r="J60" i="1"/>
  <c r="H60" i="1" s="1"/>
  <c r="J59" i="1"/>
  <c r="H59" i="1" s="1"/>
  <c r="J58" i="1"/>
  <c r="H58" i="1"/>
  <c r="J57" i="1"/>
  <c r="H57" i="1"/>
  <c r="J56" i="1"/>
  <c r="H56" i="1" s="1"/>
  <c r="J55" i="1"/>
  <c r="H55" i="1" s="1"/>
  <c r="J54" i="1"/>
  <c r="H54" i="1" s="1"/>
  <c r="J53" i="1"/>
  <c r="H53" i="1" s="1"/>
  <c r="J52" i="1"/>
  <c r="H52" i="1"/>
  <c r="J51" i="1"/>
  <c r="H51" i="1"/>
  <c r="J50" i="1"/>
  <c r="H50" i="1" s="1"/>
  <c r="J49" i="1"/>
  <c r="H49" i="1" s="1"/>
  <c r="J48" i="1"/>
  <c r="H48" i="1" s="1"/>
  <c r="J47" i="1"/>
  <c r="H47" i="1" s="1"/>
  <c r="J46" i="1"/>
  <c r="H46" i="1"/>
  <c r="J45" i="1"/>
  <c r="H45" i="1"/>
  <c r="J44" i="1"/>
  <c r="H44" i="1" s="1"/>
  <c r="J43" i="1"/>
  <c r="H43" i="1" s="1"/>
  <c r="J42" i="1"/>
  <c r="H42" i="1" s="1"/>
  <c r="J41" i="1"/>
  <c r="H41" i="1" s="1"/>
  <c r="J40" i="1"/>
  <c r="H40" i="1"/>
  <c r="J39" i="1"/>
  <c r="H39" i="1"/>
  <c r="J38" i="1"/>
  <c r="H38" i="1" s="1"/>
  <c r="J37" i="1"/>
  <c r="H37" i="1" s="1"/>
  <c r="J36" i="1"/>
  <c r="H36" i="1" s="1"/>
  <c r="J35" i="1"/>
  <c r="H35" i="1" s="1"/>
  <c r="J34" i="1"/>
  <c r="H34" i="1"/>
  <c r="J33" i="1"/>
  <c r="H33" i="1"/>
  <c r="J32" i="1"/>
  <c r="H32" i="1" s="1"/>
  <c r="J31" i="1"/>
  <c r="H31" i="1" s="1"/>
  <c r="J30" i="1"/>
  <c r="H30" i="1" s="1"/>
  <c r="J29" i="1"/>
  <c r="H29" i="1" s="1"/>
  <c r="J28" i="1"/>
  <c r="H28" i="1"/>
  <c r="J27" i="1"/>
  <c r="H27" i="1"/>
  <c r="J26" i="1"/>
  <c r="H26" i="1" s="1"/>
  <c r="J25" i="1"/>
  <c r="H25" i="1" s="1"/>
  <c r="J24" i="1"/>
  <c r="H24" i="1" s="1"/>
  <c r="J23" i="1"/>
  <c r="H23" i="1" s="1"/>
  <c r="J22" i="1"/>
  <c r="H22" i="1"/>
  <c r="J21" i="1"/>
  <c r="H21" i="1"/>
  <c r="J20" i="1"/>
  <c r="H20" i="1" s="1"/>
  <c r="J19" i="1"/>
  <c r="H19" i="1" s="1"/>
  <c r="J18" i="1"/>
  <c r="H18" i="1" s="1"/>
  <c r="J17" i="1"/>
  <c r="H17" i="1" s="1"/>
  <c r="J16" i="1"/>
  <c r="H16" i="1"/>
  <c r="J15" i="1"/>
  <c r="H15" i="1"/>
  <c r="J14" i="1"/>
  <c r="H14" i="1" s="1"/>
  <c r="J13" i="1"/>
  <c r="H13" i="1" s="1"/>
  <c r="J12" i="1"/>
  <c r="H12" i="1" s="1"/>
  <c r="J11" i="1"/>
  <c r="H11" i="1" s="1"/>
  <c r="J10" i="1"/>
  <c r="H10" i="1"/>
  <c r="J9" i="1"/>
  <c r="H9" i="1"/>
  <c r="J8" i="1"/>
  <c r="H8" i="1" s="1"/>
  <c r="J7" i="1"/>
  <c r="H7" i="1" s="1"/>
  <c r="C47" i="3"/>
  <c r="C46" i="3"/>
  <c r="C45" i="3"/>
  <c r="C44" i="3"/>
  <c r="C43" i="3"/>
  <c r="C42" i="3"/>
  <c r="C41" i="3"/>
  <c r="C40" i="3"/>
  <c r="C39" i="3"/>
  <c r="C38" i="3"/>
  <c r="C37" i="3"/>
  <c r="C36" i="3"/>
  <c r="N35" i="3"/>
  <c r="N36" i="3" s="1"/>
  <c r="N37" i="3" s="1"/>
  <c r="N38" i="3" s="1"/>
  <c r="N39" i="3" s="1"/>
  <c r="N40" i="3" s="1"/>
  <c r="N41" i="3" s="1"/>
  <c r="N42" i="3" s="1"/>
  <c r="N43" i="3" s="1"/>
  <c r="N44" i="3" s="1"/>
  <c r="N45" i="3" s="1"/>
  <c r="N46" i="3" s="1"/>
  <c r="M35" i="3"/>
  <c r="M36" i="3" s="1"/>
  <c r="M37" i="3" s="1"/>
  <c r="M38" i="3" s="1"/>
  <c r="M39" i="3" s="1"/>
  <c r="M40" i="3" s="1"/>
  <c r="M41" i="3" s="1"/>
  <c r="M42" i="3" s="1"/>
  <c r="M43" i="3" s="1"/>
  <c r="M44" i="3" s="1"/>
  <c r="M45" i="3" s="1"/>
  <c r="M46" i="3" s="1"/>
  <c r="L35" i="3"/>
  <c r="L36" i="3"/>
  <c r="L37" i="3" s="1"/>
  <c r="L38" i="3" s="1"/>
  <c r="L39" i="3" s="1"/>
  <c r="L40" i="3" s="1"/>
  <c r="L41" i="3" s="1"/>
  <c r="L42" i="3" s="1"/>
  <c r="L43" i="3" s="1"/>
  <c r="L44" i="3" s="1"/>
  <c r="L45" i="3" s="1"/>
  <c r="L46" i="3" s="1"/>
  <c r="K35" i="3"/>
  <c r="K36" i="3"/>
  <c r="K37" i="3" s="1"/>
  <c r="K38" i="3" s="1"/>
  <c r="K39" i="3" s="1"/>
  <c r="K40" i="3" s="1"/>
  <c r="K41" i="3" s="1"/>
  <c r="K42" i="3" s="1"/>
  <c r="K43" i="3" s="1"/>
  <c r="K44" i="3" s="1"/>
  <c r="K45" i="3" s="1"/>
  <c r="K46" i="3" s="1"/>
  <c r="J35" i="3"/>
  <c r="J36" i="3" s="1"/>
  <c r="J37" i="3" s="1"/>
  <c r="J38" i="3" s="1"/>
  <c r="J39" i="3" s="1"/>
  <c r="J40" i="3" s="1"/>
  <c r="J41" i="3" s="1"/>
  <c r="J42" i="3" s="1"/>
  <c r="J43" i="3" s="1"/>
  <c r="J44" i="3" s="1"/>
  <c r="J45" i="3" s="1"/>
  <c r="J46" i="3" s="1"/>
  <c r="I35" i="3"/>
  <c r="I36" i="3" s="1"/>
  <c r="I37" i="3" s="1"/>
  <c r="I38" i="3" s="1"/>
  <c r="I39" i="3" s="1"/>
  <c r="I40" i="3" s="1"/>
  <c r="I41" i="3" s="1"/>
  <c r="I42" i="3" s="1"/>
  <c r="I43" i="3" s="1"/>
  <c r="I44" i="3" s="1"/>
  <c r="I45" i="3" s="1"/>
  <c r="I46" i="3" s="1"/>
  <c r="H35" i="3"/>
  <c r="H36" i="3" s="1"/>
  <c r="H37" i="3" s="1"/>
  <c r="H38" i="3" s="1"/>
  <c r="H39" i="3" s="1"/>
  <c r="H40" i="3" s="1"/>
  <c r="H41" i="3" s="1"/>
  <c r="H42" i="3" s="1"/>
  <c r="H43" i="3" s="1"/>
  <c r="H44" i="3" s="1"/>
  <c r="H45" i="3" s="1"/>
  <c r="H46" i="3" s="1"/>
  <c r="E35" i="3"/>
  <c r="E36" i="3" s="1"/>
  <c r="E37" i="3" s="1"/>
  <c r="E38" i="3" s="1"/>
  <c r="E39" i="3" s="1"/>
  <c r="E40" i="3" s="1"/>
  <c r="E41" i="3" s="1"/>
  <c r="E42" i="3" s="1"/>
  <c r="E43" i="3" s="1"/>
  <c r="E44" i="3" s="1"/>
  <c r="E45" i="3" s="1"/>
  <c r="E46" i="3" s="1"/>
  <c r="C35" i="3"/>
  <c r="C34" i="3"/>
  <c r="C33" i="3"/>
  <c r="C32" i="3"/>
  <c r="C31" i="3"/>
  <c r="C30" i="3"/>
  <c r="C29" i="3"/>
  <c r="C28" i="3"/>
  <c r="C27" i="3"/>
  <c r="C26" i="3"/>
  <c r="C25" i="3"/>
  <c r="C24" i="3"/>
  <c r="C23" i="3"/>
  <c r="C22" i="3"/>
  <c r="C21" i="3"/>
  <c r="G20" i="3"/>
  <c r="G21" i="3" s="1"/>
  <c r="G22" i="3" s="1"/>
  <c r="G23" i="3" s="1"/>
  <c r="G24" i="3" s="1"/>
  <c r="G25" i="3" s="1"/>
  <c r="G26" i="3" s="1"/>
  <c r="G27" i="3" s="1"/>
  <c r="G28" i="3" s="1"/>
  <c r="G29" i="3" s="1"/>
  <c r="G30" i="3" s="1"/>
  <c r="G31" i="3" s="1"/>
  <c r="G32" i="3" s="1"/>
  <c r="G33" i="3" s="1"/>
  <c r="G34" i="3" s="1"/>
  <c r="G35" i="3" s="1"/>
  <c r="G36" i="3" s="1"/>
  <c r="G37" i="3" s="1"/>
  <c r="G38" i="3" s="1"/>
  <c r="G39" i="3" s="1"/>
  <c r="G40" i="3" s="1"/>
  <c r="G41" i="3" s="1"/>
  <c r="G42" i="3" s="1"/>
  <c r="G43" i="3" s="1"/>
  <c r="G44" i="3" s="1"/>
  <c r="G45" i="3" s="1"/>
  <c r="G46" i="3" s="1"/>
  <c r="G47" i="3" s="1"/>
  <c r="F20" i="3"/>
  <c r="F21" i="3" s="1"/>
  <c r="F22" i="3" s="1"/>
  <c r="F23" i="3" s="1"/>
  <c r="F24" i="3" s="1"/>
  <c r="F25" i="3" s="1"/>
  <c r="F26" i="3" s="1"/>
  <c r="F27" i="3" s="1"/>
  <c r="F28" i="3" s="1"/>
  <c r="F29" i="3" s="1"/>
  <c r="F30" i="3" s="1"/>
  <c r="F31" i="3" s="1"/>
  <c r="F32" i="3" s="1"/>
  <c r="F33" i="3" s="1"/>
  <c r="F34" i="3" s="1"/>
  <c r="F35" i="3" s="1"/>
  <c r="F36" i="3" s="1"/>
  <c r="F37" i="3" s="1"/>
  <c r="F38" i="3" s="1"/>
  <c r="F39" i="3" s="1"/>
  <c r="F40" i="3" s="1"/>
  <c r="F41" i="3" s="1"/>
  <c r="F42" i="3" s="1"/>
  <c r="F43" i="3" s="1"/>
  <c r="F44" i="3" s="1"/>
  <c r="F45" i="3" s="1"/>
  <c r="F46" i="3" s="1"/>
  <c r="F47" i="3" s="1"/>
  <c r="C20" i="3"/>
  <c r="AU19" i="3"/>
  <c r="C19" i="3"/>
  <c r="AU18" i="3"/>
  <c r="C18" i="3"/>
  <c r="AU17" i="3"/>
  <c r="C17" i="3"/>
  <c r="AU16" i="3"/>
  <c r="C16" i="3"/>
  <c r="AU15" i="3"/>
  <c r="C15" i="3"/>
  <c r="AU14" i="3"/>
  <c r="C14" i="3"/>
  <c r="AU13" i="3"/>
  <c r="C13" i="3"/>
  <c r="AU12" i="3"/>
  <c r="C12" i="3"/>
  <c r="AU11" i="3"/>
  <c r="C11" i="3"/>
  <c r="AU10" i="3"/>
  <c r="C10" i="3"/>
  <c r="AU9" i="3"/>
  <c r="C9" i="3"/>
  <c r="AU8" i="3"/>
  <c r="C8" i="3"/>
  <c r="AU7" i="3"/>
  <c r="C7" i="3"/>
  <c r="AU6" i="3"/>
  <c r="C6" i="3"/>
  <c r="AU5" i="3"/>
  <c r="C5" i="3"/>
  <c r="AU4" i="3"/>
  <c r="C4" i="3"/>
  <c r="I18"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osugi yuji</author>
    <author>システム部システム課</author>
  </authors>
  <commentList>
    <comment ref="H4" authorId="0" shapeId="0" xr:uid="{6B2AD005-FB53-4B49-9C3B-6A2183023AB4}">
      <text>
        <r>
          <rPr>
            <b/>
            <sz val="12"/>
            <color indexed="81"/>
            <rFont val="MS P ゴシック"/>
            <family val="3"/>
            <charset val="128"/>
          </rPr>
          <t>利用状況届出書で算出される月額利用料は、割引前の月額料金が税別で表示されます。</t>
        </r>
        <r>
          <rPr>
            <sz val="9"/>
            <color indexed="81"/>
            <rFont val="MS P ゴシック"/>
            <family val="3"/>
            <charset val="128"/>
          </rPr>
          <t xml:space="preserve">
</t>
        </r>
      </text>
    </comment>
    <comment ref="B6" authorId="1" shapeId="0" xr:uid="{00000000-0006-0000-0200-000001000000}">
      <text>
        <r>
          <rPr>
            <b/>
            <sz val="12"/>
            <color indexed="81"/>
            <rFont val="ＭＳ Ｐゴシック"/>
            <family val="3"/>
            <charset val="128"/>
          </rPr>
          <t>ドロップダウンリストになっています。「変更なし」「新規」「閉店」「変更あり」から選択してください。</t>
        </r>
      </text>
    </comment>
    <comment ref="F7" authorId="1" shapeId="0" xr:uid="{00000000-0006-0000-0200-000002000000}">
      <text>
        <r>
          <rPr>
            <b/>
            <sz val="12"/>
            <color indexed="81"/>
            <rFont val="ＭＳ Ｐゴシック"/>
            <family val="3"/>
            <charset val="128"/>
          </rPr>
          <t>新規店舗の開業日をご記入ください。</t>
        </r>
        <r>
          <rPr>
            <b/>
            <sz val="11"/>
            <color indexed="81"/>
            <rFont val="ＭＳ Ｐゴシック"/>
            <family val="3"/>
            <charset val="128"/>
          </rPr>
          <t xml:space="preserve">
</t>
        </r>
      </text>
    </comment>
    <comment ref="G8" authorId="1" shapeId="0" xr:uid="{00000000-0006-0000-0200-000003000000}">
      <text>
        <r>
          <rPr>
            <b/>
            <sz val="12"/>
            <color indexed="81"/>
            <rFont val="ＭＳ Ｐゴシック"/>
            <family val="3"/>
            <charset val="128"/>
          </rPr>
          <t xml:space="preserve">閉店店舗の廃業日をご記入ください。
</t>
        </r>
      </text>
    </comment>
    <comment ref="E9" authorId="1" shapeId="0" xr:uid="{00000000-0006-0000-0200-000004000000}">
      <text>
        <r>
          <rPr>
            <b/>
            <sz val="12"/>
            <color indexed="81"/>
            <rFont val="ＭＳ Ｐゴシック"/>
            <family val="3"/>
            <charset val="128"/>
          </rPr>
          <t>半角・市外局番あり・ハイフンありの形式で入力してください。</t>
        </r>
      </text>
    </comment>
    <comment ref="G9" authorId="1" shapeId="0" xr:uid="{00000000-0006-0000-0200-000005000000}">
      <text>
        <r>
          <rPr>
            <b/>
            <sz val="12"/>
            <color indexed="81"/>
            <rFont val="ＭＳ Ｐゴシック"/>
            <family val="3"/>
            <charset val="128"/>
          </rPr>
          <t>変更箇所の変更日をご記入ください。</t>
        </r>
      </text>
    </comment>
    <comment ref="K9" authorId="1" shapeId="0" xr:uid="{00000000-0006-0000-0200-000006000000}">
      <text>
        <r>
          <rPr>
            <b/>
            <sz val="12"/>
            <color indexed="81"/>
            <rFont val="ＭＳ Ｐゴシック"/>
            <family val="3"/>
            <charset val="128"/>
          </rPr>
          <t>変更箇所は赤字にしてください。</t>
        </r>
      </text>
    </comment>
  </commentList>
</comments>
</file>

<file path=xl/sharedStrings.xml><?xml version="1.0" encoding="utf-8"?>
<sst xmlns="http://schemas.openxmlformats.org/spreadsheetml/2006/main" count="252" uniqueCount="109">
  <si>
    <t>施設名称</t>
    <rPh sb="0" eb="2">
      <t>シセツ</t>
    </rPh>
    <rPh sb="2" eb="4">
      <t>メイショウ</t>
    </rPh>
    <phoneticPr fontId="2"/>
  </si>
  <si>
    <t>施設住所</t>
    <rPh sb="0" eb="2">
      <t>シセツ</t>
    </rPh>
    <rPh sb="2" eb="4">
      <t>ジュウショ</t>
    </rPh>
    <phoneticPr fontId="2"/>
  </si>
  <si>
    <t>ジム</t>
    <phoneticPr fontId="2"/>
  </si>
  <si>
    <t>プール</t>
    <phoneticPr fontId="2"/>
  </si>
  <si>
    <t>スタジオ</t>
    <phoneticPr fontId="2"/>
  </si>
  <si>
    <t>第1</t>
    <rPh sb="0" eb="1">
      <t>ダイ</t>
    </rPh>
    <phoneticPr fontId="2"/>
  </si>
  <si>
    <t>第2</t>
    <rPh sb="0" eb="1">
      <t>ダイ</t>
    </rPh>
    <phoneticPr fontId="2"/>
  </si>
  <si>
    <t>第3</t>
    <rPh sb="0" eb="1">
      <t>ダイ</t>
    </rPh>
    <phoneticPr fontId="2"/>
  </si>
  <si>
    <t>№</t>
    <phoneticPr fontId="2"/>
  </si>
  <si>
    <t>申込人</t>
    <rPh sb="0" eb="2">
      <t>モウシコミ</t>
    </rPh>
    <rPh sb="2" eb="3">
      <t>ニン</t>
    </rPh>
    <phoneticPr fontId="2"/>
  </si>
  <si>
    <t>法人名</t>
    <rPh sb="0" eb="2">
      <t>ホウジン</t>
    </rPh>
    <rPh sb="2" eb="3">
      <t>メイ</t>
    </rPh>
    <phoneticPr fontId="2"/>
  </si>
  <si>
    <t>住所</t>
    <rPh sb="0" eb="2">
      <t>ジュウショ</t>
    </rPh>
    <phoneticPr fontId="2"/>
  </si>
  <si>
    <t>①</t>
    <phoneticPr fontId="2"/>
  </si>
  <si>
    <t>・</t>
    <phoneticPr fontId="2"/>
  </si>
  <si>
    <t>面積（合計）欄はスタジオ、ジム、プール欄に入力した面積の合計面積が表示されます。</t>
    <rPh sb="0" eb="2">
      <t>メンセキ</t>
    </rPh>
    <rPh sb="3" eb="5">
      <t>ゴウケイ</t>
    </rPh>
    <rPh sb="6" eb="7">
      <t>ラン</t>
    </rPh>
    <rPh sb="19" eb="20">
      <t>ラン</t>
    </rPh>
    <rPh sb="21" eb="23">
      <t>ニュウリョク</t>
    </rPh>
    <rPh sb="25" eb="27">
      <t>メンセキ</t>
    </rPh>
    <rPh sb="28" eb="30">
      <t>ゴウケイ</t>
    </rPh>
    <rPh sb="30" eb="32">
      <t>メンセキ</t>
    </rPh>
    <rPh sb="33" eb="35">
      <t>ヒョウジ</t>
    </rPh>
    <phoneticPr fontId="2"/>
  </si>
  <si>
    <t>②</t>
    <phoneticPr fontId="2"/>
  </si>
  <si>
    <t>月会費について</t>
    <rPh sb="0" eb="1">
      <t>ツキ</t>
    </rPh>
    <rPh sb="1" eb="3">
      <t>カイヒ</t>
    </rPh>
    <phoneticPr fontId="2"/>
  </si>
  <si>
    <t>月会費とは、当該施設を全営業日の全営業時間利用可能な利用客がその対価として通常支払うことが必要とされる</t>
    <rPh sb="0" eb="1">
      <t>ツキ</t>
    </rPh>
    <rPh sb="1" eb="3">
      <t>カイヒ</t>
    </rPh>
    <rPh sb="6" eb="8">
      <t>トウガイ</t>
    </rPh>
    <rPh sb="8" eb="10">
      <t>シセツ</t>
    </rPh>
    <rPh sb="11" eb="12">
      <t>ゼン</t>
    </rPh>
    <rPh sb="12" eb="15">
      <t>エイギョウビ</t>
    </rPh>
    <rPh sb="16" eb="17">
      <t>ゼン</t>
    </rPh>
    <rPh sb="17" eb="19">
      <t>エイギョウ</t>
    </rPh>
    <rPh sb="19" eb="21">
      <t>ジカン</t>
    </rPh>
    <rPh sb="21" eb="23">
      <t>リヨウ</t>
    </rPh>
    <rPh sb="23" eb="25">
      <t>カノウ</t>
    </rPh>
    <rPh sb="26" eb="29">
      <t>リヨウキャク</t>
    </rPh>
    <rPh sb="32" eb="34">
      <t>タイカ</t>
    </rPh>
    <rPh sb="37" eb="39">
      <t>ツウジョウ</t>
    </rPh>
    <rPh sb="39" eb="41">
      <t>シハラ</t>
    </rPh>
    <rPh sb="45" eb="47">
      <t>ヒツヨウ</t>
    </rPh>
    <phoneticPr fontId="2"/>
  </si>
  <si>
    <t>１か月当たりの額（税抜）をいいます。</t>
    <rPh sb="9" eb="11">
      <t>ゼイヌキ</t>
    </rPh>
    <phoneticPr fontId="2"/>
  </si>
  <si>
    <t>面積について</t>
    <rPh sb="0" eb="2">
      <t>メンセキ</t>
    </rPh>
    <phoneticPr fontId="2"/>
  </si>
  <si>
    <t>面積とは、著作物の演奏等が行われる、遮蔽物で仕切られた区域全体の面積をいい、プールの場合は水面部分</t>
    <rPh sb="0" eb="2">
      <t>メンセキ</t>
    </rPh>
    <rPh sb="5" eb="8">
      <t>チョサクブツ</t>
    </rPh>
    <rPh sb="9" eb="11">
      <t>エンソウ</t>
    </rPh>
    <rPh sb="11" eb="12">
      <t>トウ</t>
    </rPh>
    <rPh sb="13" eb="14">
      <t>オコナ</t>
    </rPh>
    <rPh sb="18" eb="20">
      <t>シャヘイ</t>
    </rPh>
    <rPh sb="20" eb="21">
      <t>ブツ</t>
    </rPh>
    <rPh sb="22" eb="24">
      <t>シキ</t>
    </rPh>
    <rPh sb="27" eb="29">
      <t>クイキ</t>
    </rPh>
    <rPh sb="29" eb="31">
      <t>ゼンタイ</t>
    </rPh>
    <rPh sb="32" eb="34">
      <t>メンセキ</t>
    </rPh>
    <rPh sb="42" eb="44">
      <t>バアイ</t>
    </rPh>
    <rPh sb="45" eb="47">
      <t>スイメン</t>
    </rPh>
    <rPh sb="47" eb="49">
      <t>ブブン</t>
    </rPh>
    <phoneticPr fontId="2"/>
  </si>
  <si>
    <t>（一部分をコースロープで仕切って利用する場合は、著作物の演奏等を伴う運動の指導又は管理が行われる部分）</t>
    <rPh sb="1" eb="4">
      <t>イチブブン</t>
    </rPh>
    <rPh sb="12" eb="14">
      <t>シキ</t>
    </rPh>
    <rPh sb="16" eb="18">
      <t>リヨウ</t>
    </rPh>
    <rPh sb="20" eb="22">
      <t>バアイ</t>
    </rPh>
    <rPh sb="24" eb="27">
      <t>チョサクブツ</t>
    </rPh>
    <rPh sb="28" eb="30">
      <t>エンソウ</t>
    </rPh>
    <rPh sb="30" eb="31">
      <t>トウ</t>
    </rPh>
    <rPh sb="32" eb="33">
      <t>トモナ</t>
    </rPh>
    <rPh sb="34" eb="36">
      <t>ウンドウ</t>
    </rPh>
    <rPh sb="37" eb="39">
      <t>シドウ</t>
    </rPh>
    <rPh sb="39" eb="40">
      <t>マタ</t>
    </rPh>
    <rPh sb="41" eb="43">
      <t>カンリ</t>
    </rPh>
    <rPh sb="44" eb="45">
      <t>オコナ</t>
    </rPh>
    <rPh sb="48" eb="50">
      <t>ブブン</t>
    </rPh>
    <phoneticPr fontId="2"/>
  </si>
  <si>
    <t>の面積をいいます。</t>
    <rPh sb="1" eb="3">
      <t>メンセキ</t>
    </rPh>
    <phoneticPr fontId="2"/>
  </si>
  <si>
    <t>③</t>
    <phoneticPr fontId="2"/>
  </si>
  <si>
    <t>月額使用料について</t>
    <rPh sb="0" eb="2">
      <t>ゲツガク</t>
    </rPh>
    <rPh sb="2" eb="5">
      <t>シヨウリョウ</t>
    </rPh>
    <phoneticPr fontId="2"/>
  </si>
  <si>
    <t xml:space="preserve">※1　月会費が12,500円を超える場合、500円までを増すごとに加算する額。
</t>
    <phoneticPr fontId="2"/>
  </si>
  <si>
    <t>※2　面積が150坪（495㎡）を超える場合、10坪（33㎡）までを増すごとに加算する額。</t>
  </si>
  <si>
    <t>④</t>
    <phoneticPr fontId="2"/>
  </si>
  <si>
    <t>その他</t>
    <rPh sb="2" eb="3">
      <t>タ</t>
    </rPh>
    <phoneticPr fontId="2"/>
  </si>
  <si>
    <t>対象施設が100件以上ある場合は適宜入力行を追加してください。</t>
    <rPh sb="0" eb="2">
      <t>タイショウ</t>
    </rPh>
    <rPh sb="2" eb="4">
      <t>シセツ</t>
    </rPh>
    <rPh sb="8" eb="9">
      <t>ケン</t>
    </rPh>
    <rPh sb="9" eb="11">
      <t>イジョウ</t>
    </rPh>
    <rPh sb="13" eb="15">
      <t>バアイ</t>
    </rPh>
    <rPh sb="16" eb="18">
      <t>テキギ</t>
    </rPh>
    <rPh sb="18" eb="20">
      <t>ニュウリョク</t>
    </rPh>
    <rPh sb="20" eb="21">
      <t>ギョウ</t>
    </rPh>
    <rPh sb="22" eb="24">
      <t>ツイカ</t>
    </rPh>
    <phoneticPr fontId="2"/>
  </si>
  <si>
    <t>スタジオ以外のフリースペース等でエアロビクス等のプログラムを実施している場合は、便宜上「スタジオ」欄に面積を入力</t>
    <rPh sb="4" eb="6">
      <t>イガイ</t>
    </rPh>
    <rPh sb="14" eb="15">
      <t>トウ</t>
    </rPh>
    <rPh sb="22" eb="23">
      <t>トウ</t>
    </rPh>
    <rPh sb="30" eb="32">
      <t>ジッシ</t>
    </rPh>
    <rPh sb="36" eb="38">
      <t>バアイ</t>
    </rPh>
    <rPh sb="40" eb="42">
      <t>ベンギ</t>
    </rPh>
    <rPh sb="42" eb="43">
      <t>ジョウ</t>
    </rPh>
    <rPh sb="49" eb="50">
      <t>ラン</t>
    </rPh>
    <rPh sb="51" eb="53">
      <t>メンセキ</t>
    </rPh>
    <rPh sb="54" eb="56">
      <t>ニュウリョク</t>
    </rPh>
    <phoneticPr fontId="2"/>
  </si>
  <si>
    <t>してください。</t>
    <phoneticPr fontId="2"/>
  </si>
  <si>
    <t>施設電話番号</t>
    <rPh sb="0" eb="2">
      <t>シセツ</t>
    </rPh>
    <rPh sb="2" eb="4">
      <t>デンワ</t>
    </rPh>
    <rPh sb="4" eb="6">
      <t>バンゴウ</t>
    </rPh>
    <phoneticPr fontId="2"/>
  </si>
  <si>
    <t>開業日
（YYYYMMDD)</t>
    <rPh sb="0" eb="2">
      <t>カイギョウ</t>
    </rPh>
    <rPh sb="2" eb="3">
      <t>ビ</t>
    </rPh>
    <phoneticPr fontId="2"/>
  </si>
  <si>
    <t>施設コード</t>
    <rPh sb="0" eb="2">
      <t>シセツ</t>
    </rPh>
    <phoneticPr fontId="2"/>
  </si>
  <si>
    <t>（JASRAC使用欄）</t>
    <rPh sb="7" eb="9">
      <t>シヨウ</t>
    </rPh>
    <rPh sb="9" eb="10">
      <t>ラン</t>
    </rPh>
    <phoneticPr fontId="2"/>
  </si>
  <si>
    <t>ビデオグラムの上映のみを行う場合は、当該面積に４０％を乗じた「みなし面積」を入力してください。</t>
    <rPh sb="7" eb="9">
      <t>ジョウエイ</t>
    </rPh>
    <rPh sb="12" eb="13">
      <t>オコナ</t>
    </rPh>
    <rPh sb="14" eb="16">
      <t>バアイ</t>
    </rPh>
    <rPh sb="18" eb="20">
      <t>トウガイ</t>
    </rPh>
    <rPh sb="20" eb="22">
      <t>メンセキ</t>
    </rPh>
    <rPh sb="27" eb="28">
      <t>ジョウ</t>
    </rPh>
    <rPh sb="34" eb="36">
      <t>メンセキ</t>
    </rPh>
    <rPh sb="38" eb="40">
      <t>ニュウリョク</t>
    </rPh>
    <phoneticPr fontId="2"/>
  </si>
  <si>
    <t>・</t>
    <phoneticPr fontId="2"/>
  </si>
  <si>
    <t>施設電話番号は必ず、「半角・市外局番あり・ハイフンあり」で入力してください。</t>
    <rPh sb="0" eb="2">
      <t>シセツ</t>
    </rPh>
    <rPh sb="2" eb="4">
      <t>デンワ</t>
    </rPh>
    <rPh sb="4" eb="6">
      <t>バンゴウ</t>
    </rPh>
    <rPh sb="7" eb="8">
      <t>カナラ</t>
    </rPh>
    <rPh sb="11" eb="13">
      <t>ハンカク</t>
    </rPh>
    <rPh sb="14" eb="16">
      <t>シガイ</t>
    </rPh>
    <rPh sb="16" eb="18">
      <t>キョクバン</t>
    </rPh>
    <rPh sb="29" eb="31">
      <t>ニュウリョク</t>
    </rPh>
    <phoneticPr fontId="2"/>
  </si>
  <si>
    <t>印刷指示はA３サイズとしてください。</t>
    <rPh sb="0" eb="2">
      <t>インサツ</t>
    </rPh>
    <rPh sb="2" eb="4">
      <t>シジ</t>
    </rPh>
    <phoneticPr fontId="2"/>
  </si>
  <si>
    <t>月額使用料欄については、下記の使用料表より自動計算を行います。</t>
    <rPh sb="0" eb="2">
      <t>ゲツガク</t>
    </rPh>
    <rPh sb="2" eb="5">
      <t>シヨウリョウ</t>
    </rPh>
    <rPh sb="5" eb="6">
      <t>ラン</t>
    </rPh>
    <rPh sb="12" eb="14">
      <t>カキ</t>
    </rPh>
    <rPh sb="15" eb="18">
      <t>シヨウリョウ</t>
    </rPh>
    <rPh sb="18" eb="19">
      <t>ヒョウ</t>
    </rPh>
    <rPh sb="21" eb="23">
      <t>ジドウ</t>
    </rPh>
    <rPh sb="23" eb="25">
      <t>ケイサン</t>
    </rPh>
    <rPh sb="26" eb="27">
      <t>オコナ</t>
    </rPh>
    <phoneticPr fontId="2"/>
  </si>
  <si>
    <t>区分</t>
    <rPh sb="0" eb="2">
      <t>クブン</t>
    </rPh>
    <phoneticPr fontId="2"/>
  </si>
  <si>
    <t>変更（廃業）日
（YYYYMMDD）</t>
    <rPh sb="0" eb="2">
      <t>ヘンコウ</t>
    </rPh>
    <rPh sb="3" eb="5">
      <t>ハイギョウ</t>
    </rPh>
    <rPh sb="6" eb="7">
      <t>ビ</t>
    </rPh>
    <phoneticPr fontId="2"/>
  </si>
  <si>
    <t>神田駅前フィットネスクラブ</t>
    <rPh sb="0" eb="2">
      <t>カンダ</t>
    </rPh>
    <rPh sb="2" eb="4">
      <t>エキマエ</t>
    </rPh>
    <phoneticPr fontId="2"/>
  </si>
  <si>
    <t>千代田区神田駅</t>
    <rPh sb="0" eb="4">
      <t>チヨダク</t>
    </rPh>
    <rPh sb="4" eb="7">
      <t>カンダエキ</t>
    </rPh>
    <phoneticPr fontId="2"/>
  </si>
  <si>
    <r>
      <t>運動の指導又は管理とともに演奏等が行われる場所の面積を入力してください。</t>
    </r>
    <r>
      <rPr>
        <u/>
        <sz val="14"/>
        <color indexed="8"/>
        <rFont val="ＭＳ Ｐ明朝"/>
        <family val="1"/>
        <charset val="128"/>
      </rPr>
      <t>音楽利用がない場所の面積は入力不要です。</t>
    </r>
    <rPh sb="0" eb="2">
      <t>ウンドウ</t>
    </rPh>
    <rPh sb="3" eb="5">
      <t>シドウ</t>
    </rPh>
    <rPh sb="5" eb="6">
      <t>マタ</t>
    </rPh>
    <rPh sb="7" eb="9">
      <t>カンリ</t>
    </rPh>
    <rPh sb="13" eb="15">
      <t>エンソウ</t>
    </rPh>
    <rPh sb="15" eb="16">
      <t>トウ</t>
    </rPh>
    <rPh sb="17" eb="18">
      <t>オコナ</t>
    </rPh>
    <rPh sb="21" eb="23">
      <t>バショ</t>
    </rPh>
    <rPh sb="24" eb="26">
      <t>メンセキ</t>
    </rPh>
    <rPh sb="27" eb="29">
      <t>ニュウリョク</t>
    </rPh>
    <rPh sb="36" eb="38">
      <t>オンガク</t>
    </rPh>
    <rPh sb="38" eb="40">
      <t>リヨウ</t>
    </rPh>
    <rPh sb="43" eb="45">
      <t>バショ</t>
    </rPh>
    <rPh sb="46" eb="48">
      <t>メンセキ</t>
    </rPh>
    <rPh sb="49" eb="51">
      <t>ニュウリョク</t>
    </rPh>
    <rPh sb="51" eb="53">
      <t>フヨウ</t>
    </rPh>
    <phoneticPr fontId="2"/>
  </si>
  <si>
    <t>月会費
（税抜）</t>
    <rPh sb="0" eb="1">
      <t>ツキ</t>
    </rPh>
    <rPh sb="1" eb="3">
      <t>カイヒ</t>
    </rPh>
    <rPh sb="5" eb="7">
      <t>ゼイヌキ</t>
    </rPh>
    <phoneticPr fontId="2"/>
  </si>
  <si>
    <t>面積
（合計）</t>
    <rPh sb="0" eb="2">
      <t>メンセキ</t>
    </rPh>
    <rPh sb="4" eb="6">
      <t>ゴウケイ</t>
    </rPh>
    <phoneticPr fontId="2"/>
  </si>
  <si>
    <t>月額使用料
（自動計算）</t>
    <rPh sb="0" eb="2">
      <t>ゲツガク</t>
    </rPh>
    <rPh sb="2" eb="5">
      <t>シヨウリョウ</t>
    </rPh>
    <rPh sb="7" eb="9">
      <t>ジドウ</t>
    </rPh>
    <rPh sb="9" eb="11">
      <t>ケイサン</t>
    </rPh>
    <phoneticPr fontId="2"/>
  </si>
  <si>
    <t>記入例
（変更なし）</t>
    <rPh sb="0" eb="2">
      <t>キニュウ</t>
    </rPh>
    <rPh sb="2" eb="3">
      <t>レイ</t>
    </rPh>
    <rPh sb="5" eb="7">
      <t>ヘンコウ</t>
    </rPh>
    <phoneticPr fontId="2"/>
  </si>
  <si>
    <t>記入例
（新規店舗）</t>
    <rPh sb="0" eb="2">
      <t>キニュウ</t>
    </rPh>
    <rPh sb="2" eb="3">
      <t>レイ</t>
    </rPh>
    <rPh sb="5" eb="7">
      <t>シンキ</t>
    </rPh>
    <rPh sb="7" eb="9">
      <t>テンポ</t>
    </rPh>
    <phoneticPr fontId="2"/>
  </si>
  <si>
    <t>記入例
（閉店店舗）</t>
    <rPh sb="0" eb="2">
      <t>キニュウ</t>
    </rPh>
    <rPh sb="2" eb="3">
      <t>レイ</t>
    </rPh>
    <rPh sb="5" eb="7">
      <t>ヘイテン</t>
    </rPh>
    <rPh sb="7" eb="9">
      <t>テンポ</t>
    </rPh>
    <phoneticPr fontId="2"/>
  </si>
  <si>
    <t>記入例
（変更あり）</t>
    <rPh sb="0" eb="2">
      <t>キニュウ</t>
    </rPh>
    <rPh sb="2" eb="3">
      <t>レイ</t>
    </rPh>
    <rPh sb="5" eb="7">
      <t>ヘンコウ</t>
    </rPh>
    <phoneticPr fontId="2"/>
  </si>
  <si>
    <t>神田駅前フィットネスクラブ2</t>
    <rPh sb="0" eb="2">
      <t>カンダ</t>
    </rPh>
    <rPh sb="2" eb="4">
      <t>エキマエ</t>
    </rPh>
    <phoneticPr fontId="2"/>
  </si>
  <si>
    <t>神田駅前フィットネスクラブ3</t>
    <rPh sb="0" eb="2">
      <t>カンダ</t>
    </rPh>
    <rPh sb="2" eb="4">
      <t>エキマエ</t>
    </rPh>
    <phoneticPr fontId="2"/>
  </si>
  <si>
    <t>神田駅前フィットネスクラブ4</t>
    <rPh sb="0" eb="2">
      <t>カンダ</t>
    </rPh>
    <rPh sb="2" eb="4">
      <t>エキマエ</t>
    </rPh>
    <phoneticPr fontId="2"/>
  </si>
  <si>
    <t>03-1234-5678</t>
    <phoneticPr fontId="2"/>
  </si>
  <si>
    <t>変更なし</t>
  </si>
  <si>
    <t>03-2345-6789</t>
    <phoneticPr fontId="2"/>
  </si>
  <si>
    <t>03-3456-7890</t>
    <phoneticPr fontId="2"/>
  </si>
  <si>
    <t>03-4567-8910</t>
    <phoneticPr fontId="2"/>
  </si>
  <si>
    <t>新規</t>
  </si>
  <si>
    <t>閉店</t>
  </si>
  <si>
    <t>変更あり</t>
  </si>
  <si>
    <t>変更なし</t>
    <phoneticPr fontId="2"/>
  </si>
  <si>
    <t>前年度と変更がある箇所（新規、閉店、面積・会費等）は、行を塗りつぶしてください。</t>
    <rPh sb="0" eb="3">
      <t>ゼンネンド</t>
    </rPh>
    <rPh sb="4" eb="6">
      <t>ヘンコウ</t>
    </rPh>
    <rPh sb="9" eb="11">
      <t>カショ</t>
    </rPh>
    <rPh sb="12" eb="14">
      <t>シンキ</t>
    </rPh>
    <rPh sb="15" eb="17">
      <t>ヘイテン</t>
    </rPh>
    <rPh sb="18" eb="20">
      <t>メンセキ</t>
    </rPh>
    <rPh sb="21" eb="23">
      <t>カイヒ</t>
    </rPh>
    <rPh sb="23" eb="24">
      <t>トウ</t>
    </rPh>
    <rPh sb="27" eb="28">
      <t>ギョウ</t>
    </rPh>
    <rPh sb="29" eb="30">
      <t>ヌ</t>
    </rPh>
    <phoneticPr fontId="7"/>
  </si>
  <si>
    <t>FIA正会員年会費計算書</t>
    <rPh sb="3" eb="6">
      <t>セイカイイン</t>
    </rPh>
    <rPh sb="6" eb="11">
      <t>ネンカイヒケイサン</t>
    </rPh>
    <rPh sb="11" eb="12">
      <t>ショ</t>
    </rPh>
    <phoneticPr fontId="23"/>
  </si>
  <si>
    <t>A．基本料金</t>
    <rPh sb="2" eb="4">
      <t>キホン</t>
    </rPh>
    <rPh sb="4" eb="6">
      <t>リョウキン</t>
    </rPh>
    <phoneticPr fontId="2"/>
  </si>
  <si>
    <t>円</t>
    <rPh sb="0" eb="1">
      <t>エン</t>
    </rPh>
    <phoneticPr fontId="2"/>
  </si>
  <si>
    <t>B．直営ﾌｨｯﾄﾈｽｸﾗﾌﾞ店舗数</t>
    <rPh sb="2" eb="4">
      <t>チョクエイ</t>
    </rPh>
    <rPh sb="14" eb="17">
      <t>テンポスウ</t>
    </rPh>
    <phoneticPr fontId="2"/>
  </si>
  <si>
    <t>店舗</t>
    <rPh sb="0" eb="2">
      <t>テンポ</t>
    </rPh>
    <phoneticPr fontId="23"/>
  </si>
  <si>
    <t>×3万円</t>
    <rPh sb="2" eb="4">
      <t>マンエン</t>
    </rPh>
    <phoneticPr fontId="2"/>
  </si>
  <si>
    <t>C．その他の運営形態のﾌｨｯﾄﾈｽｸﾗﾌﾞ店舗数</t>
    <rPh sb="4" eb="5">
      <t>タ</t>
    </rPh>
    <rPh sb="6" eb="8">
      <t>ウンエイ</t>
    </rPh>
    <rPh sb="8" eb="10">
      <t>ケイタイ</t>
    </rPh>
    <rPh sb="21" eb="24">
      <t>テンポスウ</t>
    </rPh>
    <phoneticPr fontId="2"/>
  </si>
  <si>
    <t>※運営受託、指導受託、指定管理、FC、100坪未満の小型ﾌｨｯﾄﾈｽｸﾗﾌﾞ</t>
    <rPh sb="1" eb="3">
      <t>ウンエイ</t>
    </rPh>
    <rPh sb="3" eb="5">
      <t>ジュタク</t>
    </rPh>
    <rPh sb="6" eb="8">
      <t>シドウ</t>
    </rPh>
    <rPh sb="8" eb="10">
      <t>ジュタク</t>
    </rPh>
    <rPh sb="11" eb="13">
      <t>シテイ</t>
    </rPh>
    <rPh sb="13" eb="15">
      <t>カンリ</t>
    </rPh>
    <rPh sb="22" eb="23">
      <t>ツボ</t>
    </rPh>
    <rPh sb="23" eb="25">
      <t>ミマン</t>
    </rPh>
    <rPh sb="26" eb="28">
      <t>コガタ</t>
    </rPh>
    <phoneticPr fontId="2"/>
  </si>
  <si>
    <t>D．ﾌｨｯﾄﾈｽ以外のｽﾎﾟｰﾂ関連施設店舗数</t>
    <rPh sb="8" eb="10">
      <t>イガイ</t>
    </rPh>
    <rPh sb="16" eb="18">
      <t>カンレン</t>
    </rPh>
    <rPh sb="18" eb="20">
      <t>シセツ</t>
    </rPh>
    <rPh sb="20" eb="23">
      <t>テンポスウ</t>
    </rPh>
    <phoneticPr fontId="2"/>
  </si>
  <si>
    <t>×5千円</t>
    <rPh sb="2" eb="3">
      <t>セン</t>
    </rPh>
    <rPh sb="3" eb="4">
      <t>エン</t>
    </rPh>
    <phoneticPr fontId="2"/>
  </si>
  <si>
    <t>※スイミング単体、テニス、フットサル、ゴルフ練習場、ﾊﾞｯﾃｨﾝｸﾞｾﾝﾀｰ等</t>
    <rPh sb="6" eb="8">
      <t>タンタイ</t>
    </rPh>
    <phoneticPr fontId="2"/>
  </si>
  <si>
    <t>合計</t>
    <rPh sb="0" eb="2">
      <t>ゴウケイ</t>
    </rPh>
    <phoneticPr fontId="2"/>
  </si>
  <si>
    <t>　　　年会費合計</t>
    <rPh sb="3" eb="6">
      <t>ネンカイヒ</t>
    </rPh>
    <rPh sb="6" eb="8">
      <t>ゴウケイ</t>
    </rPh>
    <phoneticPr fontId="2"/>
  </si>
  <si>
    <t>注意事項</t>
    <rPh sb="0" eb="4">
      <t>チュウイジコウ</t>
    </rPh>
    <phoneticPr fontId="2"/>
  </si>
  <si>
    <t>C．のその他運営形態のフィットネスクラブとは、a.運営受託、b.指導受託、c.指定管理d.フランチャイズによるクラブ、e.100坪未満の小型ｼﾞﾑ･ｽﾀｼﾞｵ型ﾌｨｯﾄﾈｽｸﾗﾌﾞを指す。</t>
    <rPh sb="5" eb="6">
      <t>タ</t>
    </rPh>
    <rPh sb="6" eb="8">
      <t>ウンエイ</t>
    </rPh>
    <rPh sb="8" eb="10">
      <t>ケイタイ</t>
    </rPh>
    <rPh sb="25" eb="27">
      <t>ウンエイ</t>
    </rPh>
    <rPh sb="27" eb="29">
      <t>ジュタク</t>
    </rPh>
    <rPh sb="32" eb="34">
      <t>シドウ</t>
    </rPh>
    <rPh sb="34" eb="36">
      <t>ジュタク</t>
    </rPh>
    <rPh sb="39" eb="41">
      <t>シテイ</t>
    </rPh>
    <rPh sb="41" eb="43">
      <t>カンリ</t>
    </rPh>
    <phoneticPr fontId="2"/>
  </si>
  <si>
    <t>D．のフィットネス以外のスポーツ関連施設店舗とは、スイミング単体施設、テニス、ゴルフ練習場、フットサル、バッティングセンターなど、フィットネスとは別に独立したスポーツ施設事業所として営まれている店舗を指す。</t>
    <rPh sb="9" eb="11">
      <t>イガイ</t>
    </rPh>
    <rPh sb="16" eb="18">
      <t>カンレン</t>
    </rPh>
    <rPh sb="18" eb="20">
      <t>シセツ</t>
    </rPh>
    <rPh sb="20" eb="22">
      <t>テンポ</t>
    </rPh>
    <rPh sb="30" eb="32">
      <t>タンタイ</t>
    </rPh>
    <rPh sb="32" eb="34">
      <t>シセツ</t>
    </rPh>
    <rPh sb="42" eb="43">
      <t>ネリ</t>
    </rPh>
    <phoneticPr fontId="2"/>
  </si>
  <si>
    <t>但し、自主事業等を行わず施設管理・予約管理等のみの業務を行っているものを除く。</t>
    <phoneticPr fontId="2"/>
  </si>
  <si>
    <t>（例：運動場やテニスコートの施設管理、予約管理、等）</t>
    <rPh sb="1" eb="2">
      <t>レイ</t>
    </rPh>
    <rPh sb="3" eb="6">
      <t>ウンドウジョウ</t>
    </rPh>
    <rPh sb="14" eb="16">
      <t>シセツ</t>
    </rPh>
    <rPh sb="16" eb="18">
      <t>カンリ</t>
    </rPh>
    <rPh sb="19" eb="21">
      <t>ヨヤク</t>
    </rPh>
    <rPh sb="21" eb="23">
      <t>カンリ</t>
    </rPh>
    <rPh sb="24" eb="25">
      <t>トウ</t>
    </rPh>
    <phoneticPr fontId="2"/>
  </si>
  <si>
    <t>運営受託先・指導受託先・フランチャイズ先のオーナー企業がFIAに入会している場合は、店舗のダブルカウントを避けるため、オーナー企業側が当該店舗の年会費を負担する。</t>
    <rPh sb="0" eb="2">
      <t>ウンエイ</t>
    </rPh>
    <rPh sb="2" eb="4">
      <t>ジュタク</t>
    </rPh>
    <rPh sb="4" eb="5">
      <t>サキ</t>
    </rPh>
    <rPh sb="6" eb="8">
      <t>シドウ</t>
    </rPh>
    <rPh sb="8" eb="10">
      <t>ジュタク</t>
    </rPh>
    <rPh sb="10" eb="11">
      <t>サキ</t>
    </rPh>
    <rPh sb="19" eb="20">
      <t>サキ</t>
    </rPh>
    <rPh sb="25" eb="27">
      <t>キギョウ</t>
    </rPh>
    <rPh sb="32" eb="34">
      <t>ニュウカイ</t>
    </rPh>
    <rPh sb="38" eb="40">
      <t>バアイ</t>
    </rPh>
    <phoneticPr fontId="2"/>
  </si>
  <si>
    <t>本協会の会費は「業界団体の業務運営に必要な通常会費」にあたり、消費税取引の対象外となります。</t>
    <rPh sb="0" eb="1">
      <t>ホン</t>
    </rPh>
    <rPh sb="1" eb="3">
      <t>キョウカイ</t>
    </rPh>
    <rPh sb="4" eb="6">
      <t>カイヒ</t>
    </rPh>
    <rPh sb="8" eb="10">
      <t>ギョウカイ</t>
    </rPh>
    <rPh sb="10" eb="12">
      <t>ダンタイ</t>
    </rPh>
    <rPh sb="13" eb="15">
      <t>ギョウム</t>
    </rPh>
    <rPh sb="15" eb="17">
      <t>ウンエイ</t>
    </rPh>
    <rPh sb="18" eb="20">
      <t>ヒツヨウ</t>
    </rPh>
    <rPh sb="21" eb="23">
      <t>ツウジョウ</t>
    </rPh>
    <rPh sb="23" eb="25">
      <t>カイヒ</t>
    </rPh>
    <rPh sb="31" eb="34">
      <t>ショウヒゼイ</t>
    </rPh>
    <phoneticPr fontId="2"/>
  </si>
  <si>
    <t>⑤</t>
    <phoneticPr fontId="2"/>
  </si>
  <si>
    <t>上記計算式による年会費金額が150万円を超える場合は、150万円を上限とする。</t>
    <rPh sb="0" eb="2">
      <t>ジョウキ</t>
    </rPh>
    <rPh sb="2" eb="4">
      <t>ケイサン</t>
    </rPh>
    <rPh sb="4" eb="5">
      <t>シキ</t>
    </rPh>
    <rPh sb="8" eb="11">
      <t>ネンカイヒ</t>
    </rPh>
    <rPh sb="11" eb="13">
      <t>キンガク</t>
    </rPh>
    <rPh sb="17" eb="19">
      <t>マンエン</t>
    </rPh>
    <rPh sb="20" eb="21">
      <t>コ</t>
    </rPh>
    <rPh sb="23" eb="25">
      <t>バアイ</t>
    </rPh>
    <rPh sb="30" eb="32">
      <t>マンエン</t>
    </rPh>
    <rPh sb="33" eb="35">
      <t>ジョウゲン</t>
    </rPh>
    <phoneticPr fontId="2"/>
  </si>
  <si>
    <t>◇FIA年会費計算の例</t>
    <rPh sb="4" eb="7">
      <t>ネンカイヒ</t>
    </rPh>
    <rPh sb="7" eb="9">
      <t>ケイサン</t>
    </rPh>
    <rPh sb="10" eb="11">
      <t>レイ</t>
    </rPh>
    <phoneticPr fontId="2"/>
  </si>
  <si>
    <t>①まず、[B.直営店舗が3あり]、</t>
    <rPh sb="7" eb="9">
      <t>チョクエイ</t>
    </rPh>
    <rPh sb="9" eb="11">
      <t>テンポ</t>
    </rPh>
    <phoneticPr fontId="2"/>
  </si>
  <si>
    <t>②他に[C.運営受託2、指導受託1、FC1店舗がある中で</t>
    <phoneticPr fontId="2"/>
  </si>
  <si>
    <t>　 その1店舗はそのオーナー企業がFIAに入会しており</t>
    <phoneticPr fontId="2"/>
  </si>
  <si>
    <t xml:space="preserve">  （2＋1＋1－1= 3×1万円）]、</t>
    <phoneticPr fontId="2"/>
  </si>
  <si>
    <t>③さらに[D.スイミング1、テニス1を持つ（1＋1= 2×5千円で計算）]</t>
    <phoneticPr fontId="2"/>
  </si>
  <si>
    <t xml:space="preserve">  企業の場合</t>
    <phoneticPr fontId="2"/>
  </si>
  <si>
    <t>A.</t>
    <phoneticPr fontId="2"/>
  </si>
  <si>
    <t>基本料金5万円</t>
    <rPh sb="0" eb="2">
      <t>キホン</t>
    </rPh>
    <rPh sb="2" eb="4">
      <t>リョウキン</t>
    </rPh>
    <rPh sb="5" eb="7">
      <t>マンエン</t>
    </rPh>
    <phoneticPr fontId="2"/>
  </si>
  <si>
    <t>5万円</t>
    <rPh sb="1" eb="3">
      <t>マンエン</t>
    </rPh>
    <phoneticPr fontId="2"/>
  </si>
  <si>
    <t>B.</t>
    <phoneticPr fontId="2"/>
  </si>
  <si>
    <t>直営クラブ数3×3万円</t>
    <rPh sb="0" eb="2">
      <t>チョクエイ</t>
    </rPh>
    <rPh sb="5" eb="6">
      <t>スウ</t>
    </rPh>
    <rPh sb="9" eb="11">
      <t>マンエン</t>
    </rPh>
    <phoneticPr fontId="2"/>
  </si>
  <si>
    <t>9万円</t>
    <rPh sb="1" eb="3">
      <t>マンエン</t>
    </rPh>
    <phoneticPr fontId="2"/>
  </si>
  <si>
    <t>C.</t>
    <phoneticPr fontId="2"/>
  </si>
  <si>
    <t>その他の運営形態クラブ＜2＋1＋1－1＞＝3×1万円</t>
    <rPh sb="2" eb="3">
      <t>タ</t>
    </rPh>
    <rPh sb="4" eb="6">
      <t>ウンエイ</t>
    </rPh>
    <rPh sb="6" eb="8">
      <t>ケイタイ</t>
    </rPh>
    <rPh sb="24" eb="26">
      <t>マンエン</t>
    </rPh>
    <phoneticPr fontId="2"/>
  </si>
  <si>
    <t>3万円</t>
    <rPh sb="1" eb="3">
      <t>マンエン</t>
    </rPh>
    <phoneticPr fontId="2"/>
  </si>
  <si>
    <t>D.</t>
    <phoneticPr fontId="2"/>
  </si>
  <si>
    <t>スイミング単体その他＜1＋1＞＝2×5千円</t>
    <rPh sb="5" eb="7">
      <t>タンタイ</t>
    </rPh>
    <rPh sb="9" eb="10">
      <t>タ</t>
    </rPh>
    <rPh sb="19" eb="21">
      <t>センエン</t>
    </rPh>
    <phoneticPr fontId="2"/>
  </si>
  <si>
    <t>1万円</t>
    <rPh sb="1" eb="3">
      <t>マンエン</t>
    </rPh>
    <phoneticPr fontId="2"/>
  </si>
  <si>
    <t>FIA年会費：</t>
    <rPh sb="3" eb="6">
      <t>ネンカイヒ</t>
    </rPh>
    <phoneticPr fontId="2"/>
  </si>
  <si>
    <t>18万円</t>
    <rPh sb="2" eb="4">
      <t>マンエン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</si>
</sst>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0&quot;㎡&quot;"/>
    <numFmt numFmtId="177" formatCode="yyyy/m/d;@"/>
  </numFmts>
  <fonts count="3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u/>
      <sz val="14"/>
      <color indexed="8"/>
      <name val="ＭＳ Ｐ明朝"/>
      <family val="1"/>
      <charset val="128"/>
    </font>
    <font>
      <sz val="6"/>
      <name val="ＭＳ Ｐゴシック"/>
      <family val="3"/>
      <charset val="128"/>
    </font>
    <font>
      <sz val="11"/>
      <name val="ＭＳ Ｐゴシック"/>
      <family val="3"/>
      <charset val="128"/>
    </font>
    <font>
      <sz val="11"/>
      <color indexed="10"/>
      <name val="ＭＳ Ｐゴシック"/>
      <family val="3"/>
      <charset val="128"/>
    </font>
    <font>
      <sz val="6"/>
      <name val="ＭＳ Ｐゴシック"/>
      <family val="3"/>
      <charset val="128"/>
    </font>
    <font>
      <b/>
      <sz val="11"/>
      <color indexed="81"/>
      <name val="ＭＳ Ｐゴシック"/>
      <family val="3"/>
      <charset val="128"/>
    </font>
    <font>
      <b/>
      <sz val="12"/>
      <color indexed="81"/>
      <name val="ＭＳ Ｐゴシック"/>
      <family val="3"/>
      <charset val="128"/>
    </font>
    <font>
      <sz val="14"/>
      <name val="ＭＳ Ｐ明朝"/>
      <family val="1"/>
      <charset val="128"/>
    </font>
    <font>
      <sz val="14"/>
      <color theme="1"/>
      <name val="ＭＳ Ｐゴシック"/>
      <family val="3"/>
      <charset val="128"/>
      <scheme val="minor"/>
    </font>
    <font>
      <sz val="14"/>
      <color theme="1"/>
      <name val="ＭＳ Ｐ明朝"/>
      <family val="1"/>
      <charset val="128"/>
    </font>
    <font>
      <u/>
      <sz val="14"/>
      <color theme="1"/>
      <name val="ＭＳ Ｐ明朝"/>
      <family val="1"/>
      <charset val="128"/>
    </font>
    <font>
      <sz val="12"/>
      <color theme="1"/>
      <name val="ＭＳ Ｐ明朝"/>
      <family val="1"/>
      <charset val="128"/>
    </font>
    <font>
      <sz val="14"/>
      <color theme="1"/>
      <name val="ＭＳ Ｐゴシック"/>
      <family val="3"/>
      <charset val="128"/>
      <scheme val="major"/>
    </font>
    <font>
      <sz val="12"/>
      <color theme="1"/>
      <name val="ＭＳ Ｐゴシック"/>
      <family val="3"/>
      <charset val="128"/>
      <scheme val="major"/>
    </font>
    <font>
      <sz val="11"/>
      <color theme="1"/>
      <name val="ＭＳ Ｐゴシック"/>
      <family val="3"/>
      <charset val="128"/>
      <scheme val="major"/>
    </font>
    <font>
      <sz val="14"/>
      <color rgb="FFFF0000"/>
      <name val="ＭＳ Ｐ明朝"/>
      <family val="1"/>
      <charset val="128"/>
    </font>
    <font>
      <b/>
      <sz val="14"/>
      <color theme="1"/>
      <name val="ＭＳ Ｐゴシック"/>
      <family val="3"/>
      <charset val="128"/>
      <scheme val="major"/>
    </font>
    <font>
      <sz val="6"/>
      <name val="ＭＳ Ｐゴシック"/>
      <family val="3"/>
      <charset val="128"/>
      <scheme val="minor"/>
    </font>
    <font>
      <sz val="11"/>
      <color theme="1"/>
      <name val="ＭＳ Ｐゴシック"/>
      <family val="3"/>
      <charset val="128"/>
      <scheme val="minor"/>
    </font>
    <font>
      <b/>
      <sz val="18"/>
      <color theme="1"/>
      <name val="ＭＳ Ｐゴシック"/>
      <family val="3"/>
      <charset val="128"/>
      <scheme val="minor"/>
    </font>
    <font>
      <sz val="6"/>
      <name val="ＭＳ Ｐゴシック"/>
      <family val="2"/>
      <charset val="128"/>
      <scheme val="minor"/>
    </font>
    <font>
      <b/>
      <sz val="14"/>
      <name val="ＭＳ Ｐゴシック"/>
      <family val="3"/>
      <charset val="128"/>
    </font>
    <font>
      <b/>
      <sz val="16"/>
      <name val="ＭＳ Ｐゴシック"/>
      <family val="3"/>
      <charset val="128"/>
    </font>
    <font>
      <b/>
      <sz val="11"/>
      <name val="ＭＳ Ｐゴシック"/>
      <family val="3"/>
      <charset val="128"/>
    </font>
    <font>
      <b/>
      <sz val="10.5"/>
      <color rgb="FFFF0000"/>
      <name val="ＭＳ 明朝"/>
      <family val="1"/>
      <charset val="128"/>
    </font>
    <font>
      <b/>
      <u/>
      <sz val="11"/>
      <name val="ＭＳ Ｐゴシック"/>
      <family val="3"/>
      <charset val="128"/>
    </font>
    <font>
      <sz val="9"/>
      <color indexed="81"/>
      <name val="MS P ゴシック"/>
      <family val="3"/>
      <charset val="128"/>
    </font>
    <font>
      <b/>
      <sz val="12"/>
      <color indexed="81"/>
      <name val="MS P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rgb="FFFFFED6"/>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top/>
      <bottom style="double">
        <color indexed="64"/>
      </bottom>
      <diagonal/>
    </border>
  </borders>
  <cellStyleXfs count="3">
    <xf numFmtId="0" fontId="0" fillId="0" borderId="0">
      <alignment vertical="center"/>
    </xf>
    <xf numFmtId="0" fontId="5" fillId="0" borderId="0">
      <alignment vertical="center"/>
    </xf>
    <xf numFmtId="38" fontId="21" fillId="0" borderId="0" applyFont="0" applyFill="0" applyBorder="0" applyAlignment="0" applyProtection="0">
      <alignment vertical="center"/>
    </xf>
  </cellStyleXfs>
  <cellXfs count="99">
    <xf numFmtId="0" fontId="0" fillId="0" borderId="0" xfId="0">
      <alignment vertical="center"/>
    </xf>
    <xf numFmtId="49" fontId="11" fillId="0" borderId="0" xfId="0" applyNumberFormat="1" applyFont="1">
      <alignment vertical="center"/>
    </xf>
    <xf numFmtId="0" fontId="12" fillId="0" borderId="0" xfId="0" applyFont="1" applyAlignment="1">
      <alignment vertical="center" shrinkToFit="1"/>
    </xf>
    <xf numFmtId="49" fontId="12" fillId="0" borderId="0" xfId="0" applyNumberFormat="1" applyFont="1" applyAlignment="1">
      <alignment horizontal="center" vertical="center"/>
    </xf>
    <xf numFmtId="49" fontId="12" fillId="0" borderId="0" xfId="0" applyNumberFormat="1" applyFont="1">
      <alignment vertical="center"/>
    </xf>
    <xf numFmtId="49" fontId="12" fillId="0" borderId="0" xfId="0" applyNumberFormat="1" applyFont="1" applyAlignment="1">
      <alignment horizontal="right" vertical="center"/>
    </xf>
    <xf numFmtId="49" fontId="13" fillId="0" borderId="0" xfId="0" applyNumberFormat="1" applyFont="1">
      <alignment vertical="center"/>
    </xf>
    <xf numFmtId="0" fontId="12" fillId="0" borderId="1" xfId="0" applyFont="1" applyBorder="1" applyAlignment="1" applyProtection="1">
      <alignment vertical="center" shrinkToFit="1"/>
      <protection locked="0"/>
    </xf>
    <xf numFmtId="0" fontId="12" fillId="0" borderId="0" xfId="0" applyFont="1" applyAlignment="1" applyProtection="1">
      <alignment vertical="center" shrinkToFit="1"/>
      <protection locked="0"/>
    </xf>
    <xf numFmtId="0" fontId="12" fillId="0" borderId="0" xfId="0" applyFont="1" applyAlignment="1" applyProtection="1">
      <alignment horizontal="center" vertical="center" shrinkToFit="1"/>
      <protection locked="0"/>
    </xf>
    <xf numFmtId="176" fontId="12" fillId="0" borderId="1" xfId="0" applyNumberFormat="1" applyFont="1" applyBorder="1" applyAlignment="1" applyProtection="1">
      <alignment vertical="center" shrinkToFit="1"/>
      <protection locked="0"/>
    </xf>
    <xf numFmtId="5" fontId="12" fillId="0" borderId="1" xfId="0" applyNumberFormat="1" applyFont="1" applyBorder="1" applyAlignment="1" applyProtection="1">
      <alignment vertical="center" shrinkToFit="1"/>
      <protection locked="0"/>
    </xf>
    <xf numFmtId="5" fontId="12" fillId="0" borderId="0" xfId="0" applyNumberFormat="1" applyFont="1" applyAlignment="1">
      <alignment vertical="center" shrinkToFit="1"/>
    </xf>
    <xf numFmtId="0" fontId="1" fillId="0" borderId="0" xfId="0" applyFont="1">
      <alignment vertical="center"/>
    </xf>
    <xf numFmtId="0" fontId="6" fillId="0" borderId="0" xfId="0" applyFont="1">
      <alignment vertical="center"/>
    </xf>
    <xf numFmtId="0" fontId="12" fillId="2" borderId="1" xfId="0" applyFont="1" applyFill="1" applyBorder="1" applyAlignment="1" applyProtection="1">
      <alignment horizontal="center" vertical="center" shrinkToFit="1"/>
      <protection locked="0"/>
    </xf>
    <xf numFmtId="0" fontId="12" fillId="2" borderId="2" xfId="0" applyFont="1" applyFill="1" applyBorder="1" applyAlignment="1" applyProtection="1">
      <alignment horizontal="center" vertical="center" shrinkToFit="1"/>
      <protection locked="0"/>
    </xf>
    <xf numFmtId="0" fontId="12" fillId="0" borderId="1" xfId="0" applyFont="1" applyBorder="1" applyAlignment="1" applyProtection="1">
      <alignment horizontal="center" vertical="center" shrinkToFit="1"/>
      <protection locked="0"/>
    </xf>
    <xf numFmtId="0" fontId="12" fillId="0" borderId="2" xfId="0" applyFont="1" applyBorder="1" applyAlignment="1" applyProtection="1">
      <alignment horizontal="center" vertical="center" shrinkToFit="1"/>
      <protection locked="0"/>
    </xf>
    <xf numFmtId="0" fontId="12" fillId="0" borderId="3" xfId="0" applyFont="1" applyBorder="1" applyAlignment="1" applyProtection="1">
      <alignment vertical="center" shrinkToFit="1"/>
      <protection locked="0"/>
    </xf>
    <xf numFmtId="0" fontId="12" fillId="0" borderId="4" xfId="0" applyFont="1" applyBorder="1" applyAlignment="1" applyProtection="1">
      <alignment vertical="center" shrinkToFit="1"/>
      <protection locked="0"/>
    </xf>
    <xf numFmtId="0" fontId="14" fillId="0" borderId="5" xfId="0" applyFont="1" applyBorder="1" applyAlignment="1" applyProtection="1">
      <alignment horizontal="center" vertical="center" wrapText="1" shrinkToFit="1"/>
      <protection locked="0"/>
    </xf>
    <xf numFmtId="176" fontId="12" fillId="0" borderId="6" xfId="0" applyNumberFormat="1" applyFont="1" applyBorder="1" applyAlignment="1" applyProtection="1">
      <alignment vertical="center" shrinkToFit="1"/>
      <protection locked="0"/>
    </xf>
    <xf numFmtId="0" fontId="12" fillId="0" borderId="7" xfId="0" applyFont="1" applyBorder="1" applyAlignment="1" applyProtection="1">
      <alignment horizontal="center" vertical="center" shrinkToFit="1"/>
      <protection locked="0"/>
    </xf>
    <xf numFmtId="0" fontId="12" fillId="0" borderId="7" xfId="0" applyFont="1" applyBorder="1" applyAlignment="1" applyProtection="1">
      <alignment vertical="center" shrinkToFit="1"/>
      <protection locked="0"/>
    </xf>
    <xf numFmtId="5" fontId="12" fillId="0" borderId="7" xfId="0" applyNumberFormat="1" applyFont="1" applyBorder="1" applyAlignment="1" applyProtection="1">
      <alignment vertical="center" shrinkToFit="1"/>
      <protection locked="0"/>
    </xf>
    <xf numFmtId="176" fontId="12" fillId="0" borderId="7" xfId="0" applyNumberFormat="1" applyFont="1" applyBorder="1" applyAlignment="1" applyProtection="1">
      <alignment vertical="center" shrinkToFit="1"/>
      <protection locked="0"/>
    </xf>
    <xf numFmtId="176" fontId="12" fillId="0" borderId="0" xfId="0" applyNumberFormat="1" applyFont="1" applyAlignment="1" applyProtection="1">
      <alignment vertical="center" shrinkToFit="1"/>
      <protection locked="0"/>
    </xf>
    <xf numFmtId="0" fontId="12" fillId="0" borderId="8" xfId="0" applyFont="1" applyBorder="1" applyAlignment="1" applyProtection="1">
      <alignment horizontal="center" vertical="center" shrinkToFit="1"/>
      <protection locked="0"/>
    </xf>
    <xf numFmtId="0" fontId="12" fillId="0" borderId="8" xfId="0" applyFont="1" applyBorder="1" applyAlignment="1" applyProtection="1">
      <alignment vertical="center" shrinkToFit="1"/>
      <protection locked="0"/>
    </xf>
    <xf numFmtId="0" fontId="12" fillId="0" borderId="9" xfId="0" applyFont="1" applyBorder="1" applyAlignment="1" applyProtection="1">
      <alignment vertical="center" shrinkToFit="1"/>
      <protection locked="0"/>
    </xf>
    <xf numFmtId="0" fontId="14" fillId="0" borderId="10" xfId="0" applyFont="1" applyBorder="1" applyAlignment="1" applyProtection="1">
      <alignment horizontal="center" vertical="center" wrapText="1" shrinkToFit="1"/>
      <protection locked="0"/>
    </xf>
    <xf numFmtId="0" fontId="12" fillId="0" borderId="11" xfId="0" applyFont="1" applyBorder="1" applyAlignment="1" applyProtection="1">
      <alignment horizontal="center" vertical="center" shrinkToFit="1"/>
      <protection locked="0"/>
    </xf>
    <xf numFmtId="0" fontId="11" fillId="0" borderId="2" xfId="0" applyFont="1" applyBorder="1" applyAlignment="1">
      <alignment horizontal="center" vertical="center" shrinkToFit="1"/>
    </xf>
    <xf numFmtId="5" fontId="12" fillId="3" borderId="1" xfId="0" applyNumberFormat="1" applyFont="1" applyFill="1" applyBorder="1" applyAlignment="1">
      <alignment vertical="center" shrinkToFit="1"/>
    </xf>
    <xf numFmtId="5" fontId="12" fillId="3" borderId="7" xfId="0" applyNumberFormat="1" applyFont="1" applyFill="1" applyBorder="1" applyAlignment="1">
      <alignment vertical="center" shrinkToFit="1"/>
    </xf>
    <xf numFmtId="176" fontId="12" fillId="3" borderId="1" xfId="0" applyNumberFormat="1" applyFont="1" applyFill="1" applyBorder="1" applyAlignment="1">
      <alignment vertical="center" shrinkToFit="1"/>
    </xf>
    <xf numFmtId="176" fontId="12" fillId="3" borderId="7" xfId="0" applyNumberFormat="1" applyFont="1" applyFill="1" applyBorder="1" applyAlignment="1">
      <alignment vertical="center" shrinkToFit="1"/>
    </xf>
    <xf numFmtId="0" fontId="15" fillId="3" borderId="18" xfId="0" applyFont="1" applyFill="1" applyBorder="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24" xfId="0" applyFont="1" applyBorder="1" applyAlignment="1" applyProtection="1">
      <alignment horizontal="center" vertical="center" shrinkToFit="1"/>
      <protection locked="0"/>
    </xf>
    <xf numFmtId="5" fontId="12" fillId="2" borderId="1" xfId="0" applyNumberFormat="1" applyFont="1" applyFill="1" applyBorder="1" applyAlignment="1" applyProtection="1">
      <alignment vertical="center" shrinkToFit="1"/>
      <protection locked="0"/>
    </xf>
    <xf numFmtId="176" fontId="12" fillId="2" borderId="1" xfId="0" applyNumberFormat="1" applyFont="1" applyFill="1" applyBorder="1" applyAlignment="1" applyProtection="1">
      <alignment vertical="center" shrinkToFit="1"/>
      <protection locked="0"/>
    </xf>
    <xf numFmtId="5" fontId="12" fillId="2" borderId="1" xfId="0" applyNumberFormat="1" applyFont="1" applyFill="1" applyBorder="1" applyAlignment="1">
      <alignment vertical="center" shrinkToFit="1"/>
    </xf>
    <xf numFmtId="176" fontId="12" fillId="2" borderId="1" xfId="0" applyNumberFormat="1" applyFont="1" applyFill="1" applyBorder="1" applyAlignment="1">
      <alignment vertical="center" shrinkToFit="1"/>
    </xf>
    <xf numFmtId="176" fontId="12" fillId="2" borderId="6" xfId="0" applyNumberFormat="1" applyFont="1" applyFill="1" applyBorder="1" applyAlignment="1" applyProtection="1">
      <alignment vertical="center" shrinkToFit="1"/>
      <protection locked="0"/>
    </xf>
    <xf numFmtId="176" fontId="12" fillId="0" borderId="4" xfId="0" applyNumberFormat="1" applyFont="1" applyBorder="1" applyAlignment="1" applyProtection="1">
      <alignment vertical="center" shrinkToFit="1"/>
      <protection locked="0"/>
    </xf>
    <xf numFmtId="0" fontId="12" fillId="0" borderId="2" xfId="0" applyFont="1" applyBorder="1" applyAlignment="1">
      <alignment horizontal="center" vertical="center" shrinkToFit="1"/>
    </xf>
    <xf numFmtId="0" fontId="12" fillId="2" borderId="2" xfId="0" applyFont="1" applyFill="1" applyBorder="1" applyAlignment="1">
      <alignment horizontal="center" vertical="center" shrinkToFit="1"/>
    </xf>
    <xf numFmtId="0" fontId="12" fillId="0" borderId="7" xfId="0" applyFont="1" applyBorder="1" applyAlignment="1">
      <alignment horizontal="center" vertical="center" shrinkToFit="1"/>
    </xf>
    <xf numFmtId="176" fontId="18" fillId="2" borderId="1" xfId="0" applyNumberFormat="1" applyFont="1" applyFill="1" applyBorder="1" applyAlignment="1" applyProtection="1">
      <alignment horizontal="center" vertical="center" shrinkToFit="1"/>
      <protection locked="0"/>
    </xf>
    <xf numFmtId="176" fontId="10" fillId="2" borderId="27" xfId="0" applyNumberFormat="1" applyFont="1" applyFill="1" applyBorder="1" applyAlignment="1" applyProtection="1">
      <alignment horizontal="center" vertical="center" shrinkToFit="1"/>
      <protection locked="0"/>
    </xf>
    <xf numFmtId="14" fontId="12" fillId="2" borderId="2" xfId="0" applyNumberFormat="1" applyFont="1" applyFill="1" applyBorder="1" applyAlignment="1">
      <alignment horizontal="center" vertical="center" shrinkToFit="1"/>
    </xf>
    <xf numFmtId="177" fontId="12" fillId="0" borderId="1" xfId="0" applyNumberFormat="1" applyFont="1" applyBorder="1" applyAlignment="1" applyProtection="1">
      <alignment horizontal="center" vertical="center" shrinkToFit="1"/>
      <protection locked="0"/>
    </xf>
    <xf numFmtId="177" fontId="12" fillId="0" borderId="7" xfId="0" applyNumberFormat="1" applyFont="1" applyBorder="1" applyAlignment="1" applyProtection="1">
      <alignment horizontal="center" vertical="center" shrinkToFit="1"/>
      <protection locked="0"/>
    </xf>
    <xf numFmtId="0" fontId="5" fillId="0" borderId="31" xfId="1" applyBorder="1">
      <alignment vertical="center"/>
    </xf>
    <xf numFmtId="0" fontId="5" fillId="0" borderId="31" xfId="1" applyBorder="1" applyAlignment="1">
      <alignment horizontal="right" vertical="center"/>
    </xf>
    <xf numFmtId="38" fontId="24" fillId="0" borderId="32" xfId="2" applyFont="1" applyBorder="1" applyAlignment="1">
      <alignment horizontal="right" vertical="center"/>
    </xf>
    <xf numFmtId="0" fontId="5" fillId="0" borderId="0" xfId="1" applyAlignment="1">
      <alignment horizontal="right" vertical="center"/>
    </xf>
    <xf numFmtId="0" fontId="5" fillId="0" borderId="0" xfId="1">
      <alignment vertical="center"/>
    </xf>
    <xf numFmtId="0" fontId="24" fillId="0" borderId="0" xfId="1" applyFont="1" applyAlignment="1">
      <alignment horizontal="right" vertical="center"/>
    </xf>
    <xf numFmtId="0" fontId="25" fillId="2" borderId="32" xfId="1" applyFont="1" applyFill="1" applyBorder="1" applyAlignment="1">
      <alignment horizontal="right" vertical="center"/>
    </xf>
    <xf numFmtId="0" fontId="5" fillId="0" borderId="31" xfId="1" applyBorder="1" applyAlignment="1">
      <alignment horizontal="left" vertical="center"/>
    </xf>
    <xf numFmtId="0" fontId="5" fillId="0" borderId="33" xfId="1" applyBorder="1">
      <alignment vertical="center"/>
    </xf>
    <xf numFmtId="0" fontId="25" fillId="0" borderId="0" xfId="1" applyFont="1" applyAlignment="1">
      <alignment horizontal="right" vertical="center"/>
    </xf>
    <xf numFmtId="0" fontId="25" fillId="0" borderId="32" xfId="1" applyFont="1" applyBorder="1" applyAlignment="1">
      <alignment horizontal="right" vertical="center"/>
    </xf>
    <xf numFmtId="38" fontId="24" fillId="0" borderId="32" xfId="1" applyNumberFormat="1" applyFont="1" applyBorder="1" applyAlignment="1">
      <alignment horizontal="right" vertical="center"/>
    </xf>
    <xf numFmtId="0" fontId="26" fillId="0" borderId="0" xfId="1" applyFont="1">
      <alignment vertical="center"/>
    </xf>
    <xf numFmtId="0" fontId="27" fillId="0" borderId="0" xfId="0" applyFont="1">
      <alignment vertical="center"/>
    </xf>
    <xf numFmtId="0" fontId="28" fillId="0" borderId="0" xfId="1" applyFont="1">
      <alignment vertical="center"/>
    </xf>
    <xf numFmtId="0" fontId="5" fillId="0" borderId="28" xfId="1" applyBorder="1" applyAlignment="1">
      <alignment horizontal="right" vertical="center"/>
    </xf>
    <xf numFmtId="0" fontId="5" fillId="0" borderId="29" xfId="1" applyBorder="1" applyAlignment="1">
      <alignment horizontal="right" vertical="center"/>
    </xf>
    <xf numFmtId="0" fontId="5" fillId="0" borderId="30" xfId="1" applyBorder="1" applyAlignment="1">
      <alignment horizontal="right" vertical="center"/>
    </xf>
    <xf numFmtId="0" fontId="15" fillId="3" borderId="12" xfId="0" applyFont="1" applyFill="1" applyBorder="1" applyAlignment="1" applyProtection="1">
      <alignment horizontal="center" vertical="center" shrinkToFit="1"/>
      <protection locked="0"/>
    </xf>
    <xf numFmtId="0" fontId="15" fillId="3" borderId="24" xfId="0" applyFont="1" applyFill="1" applyBorder="1" applyAlignment="1" applyProtection="1">
      <alignment horizontal="center" vertical="center" shrinkToFit="1"/>
      <protection locked="0"/>
    </xf>
    <xf numFmtId="0" fontId="15" fillId="3" borderId="13" xfId="0" applyFont="1" applyFill="1" applyBorder="1" applyAlignment="1" applyProtection="1">
      <alignment horizontal="center" vertical="center" shrinkToFit="1"/>
      <protection locked="0"/>
    </xf>
    <xf numFmtId="0" fontId="15" fillId="3" borderId="17" xfId="0" applyFont="1" applyFill="1" applyBorder="1" applyAlignment="1" applyProtection="1">
      <alignment horizontal="center" vertical="center" shrinkToFit="1"/>
      <protection locked="0"/>
    </xf>
    <xf numFmtId="0" fontId="15" fillId="3" borderId="15" xfId="0" applyFont="1" applyFill="1" applyBorder="1" applyAlignment="1" applyProtection="1">
      <alignment horizontal="center" vertical="center" shrinkToFit="1"/>
      <protection locked="0"/>
    </xf>
    <xf numFmtId="0" fontId="15" fillId="3" borderId="19" xfId="0" applyFont="1" applyFill="1" applyBorder="1" applyAlignment="1" applyProtection="1">
      <alignment horizontal="center" vertical="center" shrinkToFit="1"/>
      <protection locked="0"/>
    </xf>
    <xf numFmtId="0" fontId="15" fillId="3" borderId="14" xfId="0" applyFont="1" applyFill="1" applyBorder="1" applyAlignment="1" applyProtection="1">
      <alignment horizontal="center" vertical="center" shrinkToFit="1"/>
      <protection locked="0"/>
    </xf>
    <xf numFmtId="0" fontId="15" fillId="3" borderId="18" xfId="0" applyFont="1" applyFill="1" applyBorder="1" applyAlignment="1" applyProtection="1">
      <alignment horizontal="center" vertical="center" shrinkToFit="1"/>
      <protection locked="0"/>
    </xf>
    <xf numFmtId="0" fontId="15" fillId="3" borderId="14" xfId="0" applyFont="1" applyFill="1" applyBorder="1" applyAlignment="1" applyProtection="1">
      <alignment horizontal="center" vertical="center" wrapText="1" shrinkToFit="1"/>
      <protection locked="0"/>
    </xf>
    <xf numFmtId="0" fontId="15" fillId="3" borderId="16" xfId="0" applyFont="1" applyFill="1" applyBorder="1" applyAlignment="1" applyProtection="1">
      <alignment horizontal="center" vertical="center" shrinkToFit="1"/>
      <protection locked="0"/>
    </xf>
    <xf numFmtId="5" fontId="16" fillId="3" borderId="14" xfId="0" applyNumberFormat="1" applyFont="1" applyFill="1" applyBorder="1" applyAlignment="1">
      <alignment horizontal="center" vertical="center" wrapText="1" shrinkToFit="1"/>
    </xf>
    <xf numFmtId="5" fontId="16" fillId="3" borderId="18" xfId="0" applyNumberFormat="1" applyFont="1" applyFill="1" applyBorder="1" applyAlignment="1">
      <alignment horizontal="center" vertical="center" shrinkToFit="1"/>
    </xf>
    <xf numFmtId="0" fontId="15" fillId="3" borderId="13" xfId="0" applyFont="1" applyFill="1" applyBorder="1" applyAlignment="1" applyProtection="1">
      <alignment horizontal="center" vertical="center" wrapText="1" shrinkToFit="1"/>
      <protection locked="0"/>
    </xf>
    <xf numFmtId="0" fontId="15" fillId="3" borderId="20" xfId="0" applyFont="1" applyFill="1" applyBorder="1" applyAlignment="1" applyProtection="1">
      <alignment horizontal="center" vertical="center" shrinkToFit="1"/>
      <protection locked="0"/>
    </xf>
    <xf numFmtId="0" fontId="15" fillId="3" borderId="21" xfId="0" applyFont="1" applyFill="1" applyBorder="1" applyAlignment="1" applyProtection="1">
      <alignment horizontal="center" vertical="center" shrinkToFit="1"/>
      <protection locked="0"/>
    </xf>
    <xf numFmtId="0" fontId="15" fillId="3" borderId="22" xfId="0" applyFont="1" applyFill="1" applyBorder="1" applyAlignment="1" applyProtection="1">
      <alignment horizontal="center" vertical="center" shrinkToFit="1"/>
      <protection locked="0"/>
    </xf>
    <xf numFmtId="0" fontId="17" fillId="3" borderId="23" xfId="0" applyFont="1" applyFill="1" applyBorder="1" applyAlignment="1">
      <alignment horizontal="center" vertical="center" shrinkToFit="1"/>
    </xf>
    <xf numFmtId="0" fontId="15" fillId="3" borderId="25" xfId="0" applyFont="1" applyFill="1" applyBorder="1" applyAlignment="1" applyProtection="1">
      <alignment horizontal="center" vertical="center" shrinkToFit="1"/>
      <protection locked="0"/>
    </xf>
    <xf numFmtId="0" fontId="17" fillId="3" borderId="26" xfId="0" applyFont="1" applyFill="1" applyBorder="1" applyAlignment="1">
      <alignment horizontal="center" vertical="center" shrinkToFit="1"/>
    </xf>
    <xf numFmtId="0" fontId="17" fillId="3" borderId="17" xfId="0" applyFont="1" applyFill="1" applyBorder="1" applyAlignment="1">
      <alignment horizontal="center" vertical="center" shrinkToFit="1"/>
    </xf>
    <xf numFmtId="0" fontId="15" fillId="3" borderId="14" xfId="0" applyFont="1" applyFill="1" applyBorder="1" applyAlignment="1">
      <alignment horizontal="center" vertical="center" wrapText="1" shrinkToFit="1"/>
    </xf>
    <xf numFmtId="0" fontId="15" fillId="3" borderId="18" xfId="0" applyFont="1" applyFill="1" applyBorder="1" applyAlignment="1">
      <alignment horizontal="center" vertical="center" shrinkToFit="1"/>
    </xf>
    <xf numFmtId="0" fontId="22" fillId="0" borderId="0" xfId="0" applyFont="1" applyAlignment="1">
      <alignment horizontal="center" vertical="center"/>
    </xf>
    <xf numFmtId="0" fontId="19" fillId="4" borderId="28" xfId="0" applyFont="1" applyFill="1" applyBorder="1" applyAlignment="1" applyProtection="1">
      <alignment horizontal="left" vertical="center" wrapText="1" shrinkToFit="1"/>
      <protection locked="0"/>
    </xf>
    <xf numFmtId="0" fontId="19" fillId="4" borderId="29" xfId="0" applyFont="1" applyFill="1" applyBorder="1" applyAlignment="1" applyProtection="1">
      <alignment horizontal="left" vertical="center" wrapText="1" shrinkToFit="1"/>
      <protection locked="0"/>
    </xf>
    <xf numFmtId="0" fontId="19" fillId="4" borderId="30" xfId="0" applyFont="1" applyFill="1" applyBorder="1" applyAlignment="1" applyProtection="1">
      <alignment horizontal="left" vertical="center" wrapText="1" shrinkToFit="1"/>
      <protection locked="0"/>
    </xf>
  </cellXfs>
  <cellStyles count="3">
    <cellStyle name="桁区切り" xfId="2" builtinId="6"/>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15</xdr:row>
      <xdr:rowOff>0</xdr:rowOff>
    </xdr:from>
    <xdr:to>
      <xdr:col>14</xdr:col>
      <xdr:colOff>666750</xdr:colOff>
      <xdr:row>29</xdr:row>
      <xdr:rowOff>400050</xdr:rowOff>
    </xdr:to>
    <xdr:pic>
      <xdr:nvPicPr>
        <xdr:cNvPr id="2131" name="図 2">
          <a:extLst>
            <a:ext uri="{FF2B5EF4-FFF2-40B4-BE49-F238E27FC236}">
              <a16:creationId xmlns:a16="http://schemas.microsoft.com/office/drawing/2014/main" id="{00000000-0008-0000-0300-000053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5819775"/>
          <a:ext cx="9582150" cy="653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903C7-581A-4A22-AECB-D571DF53CFFE}">
  <dimension ref="A2:L43"/>
  <sheetViews>
    <sheetView showGridLines="0" tabSelected="1" workbookViewId="0">
      <selection activeCell="C4" sqref="C4"/>
    </sheetView>
  </sheetViews>
  <sheetFormatPr defaultRowHeight="13"/>
  <cols>
    <col min="2" max="2" width="5.90625" customWidth="1"/>
    <col min="3" max="3" width="4.6328125" customWidth="1"/>
    <col min="4" max="4" width="10.453125" customWidth="1"/>
    <col min="5" max="5" width="9.453125" customWidth="1"/>
    <col min="6" max="6" width="11.08984375" bestFit="1" customWidth="1"/>
    <col min="7" max="7" width="11.08984375" customWidth="1"/>
    <col min="8" max="8" width="15" bestFit="1" customWidth="1"/>
    <col min="9" max="9" width="13.90625" bestFit="1" customWidth="1"/>
  </cols>
  <sheetData>
    <row r="2" spans="1:12">
      <c r="B2" s="95" t="s">
        <v>66</v>
      </c>
      <c r="C2" s="95"/>
      <c r="D2" s="95"/>
      <c r="E2" s="95"/>
      <c r="F2" s="95"/>
      <c r="G2" s="95"/>
      <c r="H2" s="95"/>
    </row>
    <row r="3" spans="1:12">
      <c r="B3" s="95"/>
      <c r="C3" s="95"/>
      <c r="D3" s="95"/>
      <c r="E3" s="95"/>
      <c r="F3" s="95"/>
      <c r="G3" s="95"/>
      <c r="H3" s="95"/>
    </row>
    <row r="5" spans="1:12" ht="13.5" thickBot="1"/>
    <row r="6" spans="1:12" ht="17" thickBot="1">
      <c r="A6" s="55" t="s">
        <v>67</v>
      </c>
      <c r="B6" s="55"/>
      <c r="C6" s="55"/>
      <c r="D6" s="55"/>
      <c r="E6" s="55"/>
      <c r="F6" s="56"/>
      <c r="G6" s="56"/>
      <c r="H6" s="55"/>
      <c r="I6" s="57">
        <v>50000</v>
      </c>
      <c r="J6" s="55" t="s">
        <v>68</v>
      </c>
      <c r="K6" s="58"/>
      <c r="L6" s="59"/>
    </row>
    <row r="7" spans="1:12" ht="17.5" thickTop="1" thickBot="1">
      <c r="A7" s="59"/>
      <c r="B7" s="59"/>
      <c r="C7" s="59"/>
      <c r="D7" s="59"/>
      <c r="E7" s="59"/>
      <c r="F7" s="58"/>
      <c r="G7" s="58"/>
      <c r="H7" s="59"/>
      <c r="I7" s="60"/>
      <c r="J7" s="59"/>
      <c r="K7" s="58"/>
      <c r="L7" s="59"/>
    </row>
    <row r="8" spans="1:12" ht="19.5" thickBot="1">
      <c r="A8" s="55" t="s">
        <v>69</v>
      </c>
      <c r="B8" s="55"/>
      <c r="C8" s="55"/>
      <c r="D8" s="55"/>
      <c r="E8" s="55"/>
      <c r="F8" s="61"/>
      <c r="G8" s="62" t="s">
        <v>70</v>
      </c>
      <c r="H8" s="55" t="s">
        <v>71</v>
      </c>
      <c r="I8" s="57">
        <f>F8*30000</f>
        <v>0</v>
      </c>
      <c r="J8" s="63" t="s">
        <v>68</v>
      </c>
      <c r="K8" s="58"/>
      <c r="L8" s="59"/>
    </row>
    <row r="9" spans="1:12" ht="19.5" thickTop="1">
      <c r="A9" s="59"/>
      <c r="B9" s="59"/>
      <c r="C9" s="59"/>
      <c r="D9" s="59"/>
      <c r="E9" s="59"/>
      <c r="F9" s="64"/>
      <c r="G9" s="58"/>
      <c r="H9" s="59"/>
      <c r="I9" s="60"/>
      <c r="J9" s="59"/>
      <c r="K9" s="58"/>
      <c r="L9" s="59"/>
    </row>
    <row r="10" spans="1:12" ht="19.5" thickBot="1">
      <c r="A10" s="59"/>
      <c r="B10" s="59"/>
      <c r="C10" s="59"/>
      <c r="D10" s="59"/>
      <c r="E10" s="59"/>
      <c r="F10" s="64"/>
      <c r="G10" s="58"/>
      <c r="H10" s="59"/>
      <c r="I10" s="60"/>
      <c r="J10" s="59"/>
      <c r="K10" s="58"/>
      <c r="L10" s="59"/>
    </row>
    <row r="11" spans="1:12" ht="19.5" thickBot="1">
      <c r="A11" s="55" t="s">
        <v>72</v>
      </c>
      <c r="B11" s="55"/>
      <c r="C11" s="55"/>
      <c r="D11" s="55"/>
      <c r="E11" s="55"/>
      <c r="F11" s="61"/>
      <c r="G11" s="62" t="s">
        <v>70</v>
      </c>
      <c r="H11" s="55" t="s">
        <v>71</v>
      </c>
      <c r="I11" s="57">
        <f>F11*30000</f>
        <v>0</v>
      </c>
      <c r="J11" s="55" t="s">
        <v>68</v>
      </c>
      <c r="K11" s="58"/>
      <c r="L11" s="59"/>
    </row>
    <row r="12" spans="1:12" ht="19.5" thickTop="1">
      <c r="A12" s="59" t="s">
        <v>73</v>
      </c>
      <c r="C12" s="59"/>
      <c r="D12" s="59"/>
      <c r="E12" s="59"/>
      <c r="F12" s="64"/>
      <c r="G12" s="58"/>
      <c r="H12" s="59"/>
      <c r="I12" s="60"/>
      <c r="J12" s="59"/>
      <c r="K12" s="58"/>
      <c r="L12" s="59"/>
    </row>
    <row r="13" spans="1:12" ht="19.5" thickBot="1">
      <c r="A13" s="59"/>
      <c r="B13" s="59"/>
      <c r="C13" s="59"/>
      <c r="D13" s="59"/>
      <c r="E13" s="59"/>
      <c r="F13" s="64"/>
      <c r="G13" s="58"/>
      <c r="H13" s="59"/>
      <c r="I13" s="60"/>
      <c r="J13" s="59"/>
      <c r="K13" s="58"/>
      <c r="L13" s="59"/>
    </row>
    <row r="14" spans="1:12" ht="19.5" thickBot="1">
      <c r="A14" s="55" t="s">
        <v>74</v>
      </c>
      <c r="B14" s="55"/>
      <c r="C14" s="55"/>
      <c r="D14" s="55"/>
      <c r="E14" s="55"/>
      <c r="F14" s="61"/>
      <c r="G14" s="62" t="s">
        <v>70</v>
      </c>
      <c r="H14" s="55" t="s">
        <v>75</v>
      </c>
      <c r="I14" s="57">
        <f>F14*5000</f>
        <v>0</v>
      </c>
      <c r="J14" s="55" t="s">
        <v>68</v>
      </c>
      <c r="K14" s="58"/>
      <c r="L14" s="59"/>
    </row>
    <row r="15" spans="1:12" ht="19.5" thickTop="1">
      <c r="A15" s="59" t="s">
        <v>76</v>
      </c>
      <c r="C15" s="59"/>
      <c r="D15" s="59"/>
      <c r="E15" s="59"/>
      <c r="F15" s="64"/>
      <c r="G15" s="58"/>
      <c r="H15" s="59"/>
      <c r="I15" s="60"/>
      <c r="J15" s="59"/>
      <c r="K15" s="58"/>
      <c r="L15" s="59"/>
    </row>
    <row r="16" spans="1:12" ht="19">
      <c r="A16" s="59"/>
      <c r="B16" s="59"/>
      <c r="C16" s="59"/>
      <c r="D16" s="59"/>
      <c r="E16" s="59"/>
      <c r="F16" s="64"/>
      <c r="G16" s="58"/>
      <c r="H16" s="59"/>
      <c r="I16" s="60"/>
      <c r="J16" s="59"/>
      <c r="K16" s="58"/>
      <c r="L16" s="59"/>
    </row>
    <row r="17" spans="1:12" ht="19.5" thickBot="1">
      <c r="A17" s="59"/>
      <c r="B17" s="59"/>
      <c r="C17" s="59"/>
      <c r="D17" s="59"/>
      <c r="E17" s="59"/>
      <c r="F17" s="64"/>
      <c r="G17" s="58"/>
      <c r="H17" s="59"/>
      <c r="I17" s="60"/>
      <c r="J17" s="59"/>
      <c r="K17" s="58"/>
      <c r="L17" s="59"/>
    </row>
    <row r="18" spans="1:12" ht="19.5" thickBot="1">
      <c r="A18" s="59"/>
      <c r="B18" s="59"/>
      <c r="C18" s="59"/>
      <c r="D18" s="59"/>
      <c r="E18" s="56" t="s">
        <v>77</v>
      </c>
      <c r="F18" s="65">
        <f>SUM(F8+F11+F14)</f>
        <v>0</v>
      </c>
      <c r="G18" s="62" t="s">
        <v>70</v>
      </c>
      <c r="H18" s="56" t="s">
        <v>78</v>
      </c>
      <c r="I18" s="66">
        <f>SUM(I6+I8+I11+I14)</f>
        <v>50000</v>
      </c>
      <c r="J18" s="55" t="s">
        <v>68</v>
      </c>
      <c r="K18" s="58"/>
      <c r="L18" s="59"/>
    </row>
    <row r="19" spans="1:12" ht="13.5" thickTop="1"/>
    <row r="21" spans="1:12">
      <c r="A21" s="59" t="s">
        <v>79</v>
      </c>
      <c r="B21" s="67" t="s">
        <v>12</v>
      </c>
      <c r="C21" s="59" t="s">
        <v>80</v>
      </c>
      <c r="D21" s="59"/>
      <c r="E21" s="59"/>
      <c r="F21" s="58"/>
      <c r="G21" s="59"/>
      <c r="H21" s="58"/>
      <c r="I21" s="59"/>
      <c r="J21" s="58"/>
    </row>
    <row r="22" spans="1:12">
      <c r="A22" s="59"/>
      <c r="B22" s="67" t="s">
        <v>15</v>
      </c>
      <c r="C22" s="59" t="s">
        <v>81</v>
      </c>
      <c r="D22" s="59"/>
      <c r="E22" s="59"/>
      <c r="F22" s="58"/>
      <c r="G22" s="59"/>
      <c r="H22" s="58"/>
      <c r="I22" s="59"/>
      <c r="J22" s="58"/>
    </row>
    <row r="23" spans="1:12">
      <c r="A23" s="59"/>
      <c r="B23" s="67"/>
      <c r="C23" s="68" t="s">
        <v>82</v>
      </c>
      <c r="D23" s="59"/>
      <c r="E23" s="59"/>
      <c r="F23" s="58"/>
      <c r="G23" s="59"/>
      <c r="H23" s="58"/>
      <c r="I23" s="59"/>
      <c r="J23" s="58"/>
    </row>
    <row r="24" spans="1:12">
      <c r="A24" s="59"/>
      <c r="B24" s="67"/>
      <c r="C24" s="68" t="s">
        <v>83</v>
      </c>
      <c r="D24" s="59"/>
      <c r="E24" s="59"/>
      <c r="F24" s="58"/>
      <c r="G24" s="59"/>
      <c r="H24" s="58"/>
      <c r="I24" s="59"/>
      <c r="J24" s="58"/>
    </row>
    <row r="25" spans="1:12">
      <c r="A25" s="59"/>
      <c r="B25" s="67" t="s">
        <v>23</v>
      </c>
      <c r="C25" s="59" t="s">
        <v>84</v>
      </c>
      <c r="D25" s="59"/>
      <c r="E25" s="59"/>
      <c r="F25" s="58"/>
      <c r="G25" s="59"/>
      <c r="H25" s="58"/>
      <c r="I25" s="59"/>
      <c r="J25" s="58"/>
    </row>
    <row r="26" spans="1:12">
      <c r="A26" s="59"/>
      <c r="B26" s="67" t="s">
        <v>27</v>
      </c>
      <c r="C26" s="69" t="s">
        <v>85</v>
      </c>
      <c r="D26" s="59"/>
      <c r="E26" s="59"/>
      <c r="F26" s="58"/>
      <c r="G26" s="59"/>
      <c r="H26" s="58"/>
      <c r="I26" s="59"/>
      <c r="J26" s="58"/>
    </row>
    <row r="27" spans="1:12">
      <c r="A27" s="59"/>
      <c r="B27" s="67" t="s">
        <v>86</v>
      </c>
      <c r="C27" s="59" t="s">
        <v>87</v>
      </c>
      <c r="D27" s="59"/>
      <c r="E27" s="59"/>
      <c r="F27" s="58"/>
      <c r="G27" s="59"/>
      <c r="H27" s="58"/>
      <c r="I27" s="59"/>
      <c r="J27" s="58"/>
    </row>
    <row r="28" spans="1:12">
      <c r="A28" s="59"/>
      <c r="B28" s="59"/>
      <c r="C28" s="59"/>
      <c r="D28" s="59"/>
      <c r="E28" s="59"/>
      <c r="F28" s="58"/>
      <c r="G28" s="59"/>
      <c r="H28" s="58"/>
      <c r="I28" s="59"/>
      <c r="J28" s="58"/>
    </row>
    <row r="29" spans="1:12">
      <c r="A29" s="59"/>
      <c r="B29" s="59"/>
      <c r="C29" s="59"/>
      <c r="D29" s="59"/>
      <c r="E29" s="59"/>
      <c r="F29" s="58"/>
      <c r="G29" s="59"/>
      <c r="H29" s="58"/>
      <c r="I29" s="59"/>
      <c r="J29" s="58"/>
    </row>
    <row r="30" spans="1:12">
      <c r="A30" s="59" t="s">
        <v>88</v>
      </c>
      <c r="B30" s="59"/>
      <c r="C30" s="59"/>
      <c r="D30" s="59"/>
      <c r="E30" s="58"/>
      <c r="F30" s="59"/>
      <c r="G30" s="58"/>
      <c r="H30" s="59"/>
      <c r="I30" s="58"/>
    </row>
    <row r="31" spans="1:12">
      <c r="A31" s="59"/>
      <c r="B31" s="59" t="s">
        <v>89</v>
      </c>
      <c r="C31" s="59"/>
      <c r="D31" s="59"/>
      <c r="E31" s="58"/>
      <c r="F31" s="59"/>
      <c r="G31" s="58"/>
      <c r="H31" s="59"/>
      <c r="I31" s="58"/>
    </row>
    <row r="32" spans="1:12">
      <c r="A32" s="59"/>
      <c r="B32" s="59" t="s">
        <v>90</v>
      </c>
      <c r="C32" s="59"/>
      <c r="D32" s="59"/>
      <c r="E32" s="58"/>
      <c r="F32" s="59"/>
      <c r="G32" s="58"/>
      <c r="H32" s="59"/>
      <c r="I32" s="58"/>
    </row>
    <row r="33" spans="1:9">
      <c r="A33" s="59"/>
      <c r="B33" s="59" t="s">
        <v>91</v>
      </c>
      <c r="C33" s="59"/>
      <c r="D33" s="59"/>
      <c r="E33" s="58"/>
      <c r="F33" s="59"/>
      <c r="G33" s="58"/>
      <c r="H33" s="59"/>
      <c r="I33" s="58"/>
    </row>
    <row r="34" spans="1:9">
      <c r="A34" s="59"/>
      <c r="B34" s="59" t="s">
        <v>92</v>
      </c>
      <c r="C34" s="59"/>
      <c r="D34" s="59"/>
      <c r="E34" s="58"/>
      <c r="F34" s="59"/>
      <c r="G34" s="58"/>
      <c r="H34" s="59"/>
      <c r="I34" s="58"/>
    </row>
    <row r="35" spans="1:9">
      <c r="A35" s="59"/>
      <c r="B35" s="59" t="s">
        <v>93</v>
      </c>
      <c r="C35" s="59"/>
      <c r="D35" s="59"/>
      <c r="E35" s="58"/>
      <c r="F35" s="59"/>
      <c r="G35" s="58"/>
      <c r="H35" s="59"/>
      <c r="I35" s="58"/>
    </row>
    <row r="36" spans="1:9">
      <c r="A36" s="59"/>
      <c r="B36" s="59" t="s">
        <v>94</v>
      </c>
      <c r="C36" s="59"/>
      <c r="D36" s="59"/>
      <c r="E36" s="58"/>
      <c r="F36" s="59"/>
      <c r="G36" s="58"/>
      <c r="H36" s="59"/>
      <c r="I36" s="58"/>
    </row>
    <row r="37" spans="1:9">
      <c r="A37" s="59"/>
      <c r="B37" s="59"/>
      <c r="C37" s="59"/>
      <c r="D37" s="59"/>
      <c r="E37" s="58"/>
      <c r="F37" s="59"/>
      <c r="G37" s="58"/>
      <c r="H37" s="59"/>
      <c r="I37" s="58"/>
    </row>
    <row r="38" spans="1:9">
      <c r="A38" s="59"/>
      <c r="B38" s="59" t="s">
        <v>95</v>
      </c>
      <c r="C38" s="59" t="s">
        <v>96</v>
      </c>
      <c r="D38" s="59"/>
      <c r="E38" s="58"/>
      <c r="F38" s="59"/>
      <c r="G38" s="58"/>
      <c r="H38" s="58" t="s">
        <v>97</v>
      </c>
      <c r="I38" s="58"/>
    </row>
    <row r="39" spans="1:9">
      <c r="A39" s="59"/>
      <c r="B39" s="59" t="s">
        <v>98</v>
      </c>
      <c r="C39" s="59" t="s">
        <v>99</v>
      </c>
      <c r="D39" s="59"/>
      <c r="E39" s="58"/>
      <c r="F39" s="59"/>
      <c r="G39" s="58"/>
      <c r="H39" s="58" t="s">
        <v>100</v>
      </c>
      <c r="I39" s="58"/>
    </row>
    <row r="40" spans="1:9">
      <c r="A40" s="59"/>
      <c r="B40" s="59" t="s">
        <v>101</v>
      </c>
      <c r="C40" s="59" t="s">
        <v>102</v>
      </c>
      <c r="D40" s="59"/>
      <c r="E40" s="58"/>
      <c r="F40" s="59"/>
      <c r="G40" s="58"/>
      <c r="H40" s="58" t="s">
        <v>103</v>
      </c>
      <c r="I40" s="58"/>
    </row>
    <row r="41" spans="1:9">
      <c r="A41" s="59"/>
      <c r="B41" s="59" t="s">
        <v>104</v>
      </c>
      <c r="C41" s="59" t="s">
        <v>105</v>
      </c>
      <c r="D41" s="59"/>
      <c r="E41" s="58"/>
      <c r="F41" s="59"/>
      <c r="G41" s="58"/>
      <c r="H41" s="58" t="s">
        <v>106</v>
      </c>
      <c r="I41" s="58"/>
    </row>
    <row r="42" spans="1:9">
      <c r="A42" s="59"/>
      <c r="B42" s="59"/>
      <c r="C42" s="59"/>
      <c r="D42" s="59"/>
      <c r="E42" s="58"/>
      <c r="F42" s="59"/>
      <c r="G42" s="58"/>
      <c r="H42" s="59"/>
      <c r="I42" s="58"/>
    </row>
    <row r="43" spans="1:9">
      <c r="A43" s="59"/>
      <c r="B43" s="59"/>
      <c r="C43" s="59"/>
      <c r="D43" s="59"/>
      <c r="E43" s="58"/>
      <c r="F43" s="70" t="s">
        <v>107</v>
      </c>
      <c r="G43" s="71"/>
      <c r="H43" s="71" t="s">
        <v>108</v>
      </c>
      <c r="I43" s="72"/>
    </row>
  </sheetData>
  <mergeCells count="1">
    <mergeCell ref="B2:H3"/>
  </mergeCells>
  <phoneticPr fontId="2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5"/>
  <sheetViews>
    <sheetView showZeros="0" zoomScale="40" zoomScaleNormal="75" workbookViewId="0">
      <selection activeCell="H6" sqref="H6"/>
    </sheetView>
  </sheetViews>
  <sheetFormatPr defaultColWidth="9" defaultRowHeight="35.15" customHeight="1"/>
  <cols>
    <col min="1" max="1" width="12.08984375" style="9" customWidth="1"/>
    <col min="2" max="2" width="10.6328125" style="9" customWidth="1"/>
    <col min="3" max="3" width="30.6328125" style="8" customWidth="1"/>
    <col min="4" max="4" width="50.6328125" style="8" customWidth="1"/>
    <col min="5" max="7" width="20.6328125" style="9" customWidth="1"/>
    <col min="8" max="8" width="11.6328125" style="12" customWidth="1"/>
    <col min="9" max="9" width="11.6328125" style="8" customWidth="1"/>
    <col min="10" max="10" width="11.6328125" style="2" customWidth="1"/>
    <col min="11" max="15" width="10.6328125" style="8" customWidth="1"/>
    <col min="16" max="16" width="3.7265625" style="8" customWidth="1"/>
    <col min="17" max="17" width="15.6328125" style="8" customWidth="1"/>
    <col min="18" max="16384" width="9" style="2"/>
  </cols>
  <sheetData>
    <row r="1" spans="1:17" ht="35.15" customHeight="1">
      <c r="A1" s="73" t="s">
        <v>9</v>
      </c>
      <c r="B1" s="88" t="s">
        <v>10</v>
      </c>
      <c r="C1" s="89"/>
      <c r="D1" s="19"/>
    </row>
    <row r="2" spans="1:17" ht="35.15" customHeight="1" thickBot="1">
      <c r="A2" s="74"/>
      <c r="B2" s="90" t="s">
        <v>11</v>
      </c>
      <c r="C2" s="91"/>
      <c r="D2" s="20"/>
    </row>
    <row r="3" spans="1:17" ht="35.15" customHeight="1" thickBot="1">
      <c r="Q3" s="8" t="s">
        <v>35</v>
      </c>
    </row>
    <row r="4" spans="1:17" ht="35.15" customHeight="1">
      <c r="A4" s="73" t="s">
        <v>8</v>
      </c>
      <c r="B4" s="85" t="s">
        <v>41</v>
      </c>
      <c r="C4" s="79" t="s">
        <v>0</v>
      </c>
      <c r="D4" s="79" t="s">
        <v>1</v>
      </c>
      <c r="E4" s="75" t="s">
        <v>32</v>
      </c>
      <c r="F4" s="85" t="s">
        <v>33</v>
      </c>
      <c r="G4" s="85" t="s">
        <v>42</v>
      </c>
      <c r="H4" s="83" t="s">
        <v>48</v>
      </c>
      <c r="I4" s="81" t="s">
        <v>46</v>
      </c>
      <c r="J4" s="93" t="s">
        <v>47</v>
      </c>
      <c r="K4" s="79" t="s">
        <v>4</v>
      </c>
      <c r="L4" s="79"/>
      <c r="M4" s="79"/>
      <c r="N4" s="75" t="s">
        <v>2</v>
      </c>
      <c r="O4" s="77" t="s">
        <v>3</v>
      </c>
      <c r="P4" s="9"/>
      <c r="Q4" s="86" t="s">
        <v>34</v>
      </c>
    </row>
    <row r="5" spans="1:17" ht="35.15" customHeight="1" thickBot="1">
      <c r="A5" s="82"/>
      <c r="B5" s="92"/>
      <c r="C5" s="80"/>
      <c r="D5" s="80"/>
      <c r="E5" s="76"/>
      <c r="F5" s="76"/>
      <c r="G5" s="92"/>
      <c r="H5" s="84"/>
      <c r="I5" s="80"/>
      <c r="J5" s="94"/>
      <c r="K5" s="38" t="s">
        <v>5</v>
      </c>
      <c r="L5" s="38" t="s">
        <v>6</v>
      </c>
      <c r="M5" s="38" t="s">
        <v>7</v>
      </c>
      <c r="N5" s="76"/>
      <c r="O5" s="78"/>
      <c r="P5" s="9"/>
      <c r="Q5" s="87"/>
    </row>
    <row r="6" spans="1:17" ht="35.15" customHeight="1" thickTop="1">
      <c r="A6" s="39">
        <v>1</v>
      </c>
      <c r="B6" s="47" t="s">
        <v>64</v>
      </c>
      <c r="C6" s="7"/>
      <c r="D6" s="7"/>
      <c r="E6" s="17"/>
      <c r="F6" s="53"/>
      <c r="G6" s="53"/>
      <c r="H6" s="34">
        <f>IF(OR(利用状況届出書!I6&lt;1,利用状況届出書!J6&lt;1),"",INDEX(TBL!$C$4:$AU$47,MATCH(利用状況届出書!I6,TBL!$B$4:$B$47),MATCH(利用状況届出書!J6,TBL!$C$3:$AU$3)))</f>
        <v>1550</v>
      </c>
      <c r="I6" s="11">
        <v>1000</v>
      </c>
      <c r="J6" s="36">
        <f>SUM(K6:O6)</f>
        <v>30</v>
      </c>
      <c r="K6" s="10">
        <v>10</v>
      </c>
      <c r="L6" s="10">
        <v>10</v>
      </c>
      <c r="M6" s="10">
        <v>10</v>
      </c>
      <c r="N6" s="10"/>
      <c r="O6" s="22"/>
      <c r="P6" s="27"/>
      <c r="Q6" s="29"/>
    </row>
    <row r="7" spans="1:17" ht="35.15" customHeight="1">
      <c r="A7" s="39">
        <v>2</v>
      </c>
      <c r="B7" s="47" t="s">
        <v>57</v>
      </c>
      <c r="C7" s="7"/>
      <c r="D7" s="7"/>
      <c r="E7" s="17"/>
      <c r="F7" s="53"/>
      <c r="G7" s="53"/>
      <c r="H7" s="34" t="str">
        <f>IF(OR(利用状況届出書!I7&lt;1,利用状況届出書!J7&lt;1),"",INDEX(TBL!$C$4:$AU$47,MATCH(利用状況届出書!I7,TBL!$B$4:$B$47),MATCH(利用状況届出書!J7,TBL!$C$3:$AU$3)))</f>
        <v/>
      </c>
      <c r="I7" s="11"/>
      <c r="J7" s="36">
        <f t="shared" ref="J7:J70" si="0">SUM(K7:O7)</f>
        <v>0</v>
      </c>
      <c r="K7" s="10"/>
      <c r="L7" s="10"/>
      <c r="M7" s="10"/>
      <c r="N7" s="10"/>
      <c r="O7" s="22"/>
      <c r="Q7" s="29"/>
    </row>
    <row r="8" spans="1:17" ht="35.15" customHeight="1">
      <c r="A8" s="39">
        <v>3</v>
      </c>
      <c r="B8" s="47" t="s">
        <v>57</v>
      </c>
      <c r="C8" s="7"/>
      <c r="D8" s="7"/>
      <c r="E8" s="17"/>
      <c r="F8" s="53"/>
      <c r="G8" s="53"/>
      <c r="H8" s="34" t="str">
        <f>IF(OR(利用状況届出書!I8&lt;1,利用状況届出書!J8&lt;1),"",INDEX(TBL!$C$4:$AU$47,MATCH(利用状況届出書!I8,TBL!$B$4:$B$47),MATCH(利用状況届出書!J8,TBL!$C$3:$AU$3)))</f>
        <v/>
      </c>
      <c r="I8" s="11"/>
      <c r="J8" s="36">
        <f t="shared" si="0"/>
        <v>0</v>
      </c>
      <c r="K8" s="10"/>
      <c r="L8" s="10"/>
      <c r="M8" s="10"/>
      <c r="N8" s="10"/>
      <c r="O8" s="22"/>
      <c r="Q8" s="29"/>
    </row>
    <row r="9" spans="1:17" ht="35.15" customHeight="1">
      <c r="A9" s="39">
        <v>4</v>
      </c>
      <c r="B9" s="47" t="s">
        <v>57</v>
      </c>
      <c r="C9" s="7"/>
      <c r="D9" s="7"/>
      <c r="E9" s="17"/>
      <c r="F9" s="53"/>
      <c r="G9" s="53"/>
      <c r="H9" s="34" t="str">
        <f>IF(OR(利用状況届出書!I9&lt;1,利用状況届出書!J9&lt;1),"",INDEX(TBL!$C$4:$AU$47,MATCH(利用状況届出書!I9,TBL!$B$4:$B$47),MATCH(利用状況届出書!J9,TBL!$C$3:$AU$3)))</f>
        <v/>
      </c>
      <c r="I9" s="11"/>
      <c r="J9" s="36">
        <f t="shared" si="0"/>
        <v>0</v>
      </c>
      <c r="K9" s="10"/>
      <c r="L9" s="10"/>
      <c r="M9" s="10"/>
      <c r="N9" s="10"/>
      <c r="O9" s="22"/>
      <c r="Q9" s="29"/>
    </row>
    <row r="10" spans="1:17" ht="35.15" customHeight="1">
      <c r="A10" s="39">
        <v>5</v>
      </c>
      <c r="B10" s="47" t="s">
        <v>57</v>
      </c>
      <c r="C10" s="7"/>
      <c r="D10" s="7"/>
      <c r="E10" s="17"/>
      <c r="F10" s="53"/>
      <c r="G10" s="53"/>
      <c r="H10" s="34" t="str">
        <f>IF(OR(利用状況届出書!I10&lt;1,利用状況届出書!J10&lt;1),"",INDEX(TBL!$C$4:$AU$47,MATCH(利用状況届出書!I10,TBL!$B$4:$B$47),MATCH(利用状況届出書!J10,TBL!$C$3:$AU$3)))</f>
        <v/>
      </c>
      <c r="I10" s="11"/>
      <c r="J10" s="36">
        <f t="shared" si="0"/>
        <v>0</v>
      </c>
      <c r="K10" s="10"/>
      <c r="L10" s="10"/>
      <c r="M10" s="10"/>
      <c r="N10" s="10"/>
      <c r="O10" s="22"/>
      <c r="Q10" s="29"/>
    </row>
    <row r="11" spans="1:17" ht="35.15" customHeight="1">
      <c r="A11" s="39">
        <v>6</v>
      </c>
      <c r="B11" s="47" t="s">
        <v>57</v>
      </c>
      <c r="C11" s="7"/>
      <c r="D11" s="7"/>
      <c r="E11" s="17"/>
      <c r="F11" s="53"/>
      <c r="G11" s="53"/>
      <c r="H11" s="34" t="str">
        <f>IF(OR(利用状況届出書!I11&lt;1,利用状況届出書!J11&lt;1),"",INDEX(TBL!$C$4:$AU$47,MATCH(利用状況届出書!I11,TBL!$B$4:$B$47),MATCH(利用状況届出書!J11,TBL!$C$3:$AU$3)))</f>
        <v/>
      </c>
      <c r="I11" s="11"/>
      <c r="J11" s="36">
        <f t="shared" si="0"/>
        <v>0</v>
      </c>
      <c r="K11" s="10"/>
      <c r="L11" s="10"/>
      <c r="M11" s="10"/>
      <c r="N11" s="10"/>
      <c r="O11" s="22"/>
      <c r="Q11" s="29"/>
    </row>
    <row r="12" spans="1:17" ht="35.15" customHeight="1">
      <c r="A12" s="39">
        <v>7</v>
      </c>
      <c r="B12" s="47" t="s">
        <v>57</v>
      </c>
      <c r="C12" s="7"/>
      <c r="D12" s="7"/>
      <c r="E12" s="17"/>
      <c r="F12" s="53"/>
      <c r="G12" s="53"/>
      <c r="H12" s="34" t="str">
        <f>IF(OR(利用状況届出書!I12&lt;1,利用状況届出書!J12&lt;1),"",INDEX(TBL!$C$4:$AU$47,MATCH(利用状況届出書!I12,TBL!$B$4:$B$47),MATCH(利用状況届出書!J12,TBL!$C$3:$AU$3)))</f>
        <v/>
      </c>
      <c r="I12" s="11"/>
      <c r="J12" s="36">
        <f t="shared" si="0"/>
        <v>0</v>
      </c>
      <c r="K12" s="10"/>
      <c r="L12" s="10"/>
      <c r="M12" s="10"/>
      <c r="N12" s="10"/>
      <c r="O12" s="22"/>
      <c r="Q12" s="29"/>
    </row>
    <row r="13" spans="1:17" ht="35.15" customHeight="1">
      <c r="A13" s="39">
        <v>8</v>
      </c>
      <c r="B13" s="47" t="s">
        <v>57</v>
      </c>
      <c r="C13" s="7"/>
      <c r="D13" s="7"/>
      <c r="E13" s="17"/>
      <c r="F13" s="53"/>
      <c r="G13" s="53"/>
      <c r="H13" s="34" t="str">
        <f>IF(OR(利用状況届出書!I13&lt;1,利用状況届出書!J13&lt;1),"",INDEX(TBL!$C$4:$AU$47,MATCH(利用状況届出書!I13,TBL!$B$4:$B$47),MATCH(利用状況届出書!J13,TBL!$C$3:$AU$3)))</f>
        <v/>
      </c>
      <c r="I13" s="11"/>
      <c r="J13" s="36">
        <f t="shared" si="0"/>
        <v>0</v>
      </c>
      <c r="K13" s="10"/>
      <c r="L13" s="10"/>
      <c r="M13" s="10"/>
      <c r="N13" s="10"/>
      <c r="O13" s="22"/>
      <c r="Q13" s="29"/>
    </row>
    <row r="14" spans="1:17" ht="35.15" customHeight="1">
      <c r="A14" s="39">
        <v>9</v>
      </c>
      <c r="B14" s="47" t="s">
        <v>57</v>
      </c>
      <c r="C14" s="7"/>
      <c r="D14" s="7"/>
      <c r="E14" s="17"/>
      <c r="F14" s="53"/>
      <c r="G14" s="53"/>
      <c r="H14" s="34" t="str">
        <f>IF(OR(利用状況届出書!I14&lt;1,利用状況届出書!J14&lt;1),"",INDEX(TBL!$C$4:$AU$47,MATCH(利用状況届出書!I14,TBL!$B$4:$B$47),MATCH(利用状況届出書!J14,TBL!$C$3:$AU$3)))</f>
        <v/>
      </c>
      <c r="I14" s="11"/>
      <c r="J14" s="36">
        <f t="shared" si="0"/>
        <v>0</v>
      </c>
      <c r="K14" s="10"/>
      <c r="L14" s="10"/>
      <c r="M14" s="10"/>
      <c r="N14" s="10"/>
      <c r="O14" s="22"/>
      <c r="Q14" s="29"/>
    </row>
    <row r="15" spans="1:17" ht="35.15" customHeight="1">
      <c r="A15" s="39">
        <v>10</v>
      </c>
      <c r="B15" s="47" t="s">
        <v>57</v>
      </c>
      <c r="C15" s="7"/>
      <c r="D15" s="7"/>
      <c r="E15" s="17"/>
      <c r="F15" s="53"/>
      <c r="G15" s="53"/>
      <c r="H15" s="34" t="str">
        <f>IF(OR(利用状況届出書!I15&lt;1,利用状況届出書!J15&lt;1),"",INDEX(TBL!$C$4:$AU$47,MATCH(利用状況届出書!I15,TBL!$B$4:$B$47),MATCH(利用状況届出書!J15,TBL!$C$3:$AU$3)))</f>
        <v/>
      </c>
      <c r="I15" s="11"/>
      <c r="J15" s="36">
        <f t="shared" si="0"/>
        <v>0</v>
      </c>
      <c r="K15" s="10"/>
      <c r="L15" s="10"/>
      <c r="M15" s="10"/>
      <c r="N15" s="10"/>
      <c r="O15" s="22"/>
      <c r="Q15" s="29"/>
    </row>
    <row r="16" spans="1:17" ht="35.15" customHeight="1">
      <c r="A16" s="39">
        <v>11</v>
      </c>
      <c r="B16" s="47" t="s">
        <v>57</v>
      </c>
      <c r="C16" s="7"/>
      <c r="D16" s="7"/>
      <c r="E16" s="17"/>
      <c r="F16" s="53"/>
      <c r="G16" s="53"/>
      <c r="H16" s="34" t="str">
        <f>IF(OR(利用状況届出書!I16&lt;1,利用状況届出書!J16&lt;1),"",INDEX(TBL!$C$4:$AU$47,MATCH(利用状況届出書!I16,TBL!$B$4:$B$47),MATCH(利用状況届出書!J16,TBL!$C$3:$AU$3)))</f>
        <v/>
      </c>
      <c r="I16" s="11"/>
      <c r="J16" s="36">
        <f t="shared" si="0"/>
        <v>0</v>
      </c>
      <c r="K16" s="10"/>
      <c r="L16" s="10"/>
      <c r="M16" s="10"/>
      <c r="N16" s="10"/>
      <c r="O16" s="22"/>
      <c r="Q16" s="29"/>
    </row>
    <row r="17" spans="1:17" ht="35.15" customHeight="1">
      <c r="A17" s="39">
        <v>12</v>
      </c>
      <c r="B17" s="47" t="s">
        <v>57</v>
      </c>
      <c r="C17" s="7"/>
      <c r="D17" s="7"/>
      <c r="E17" s="17"/>
      <c r="F17" s="53"/>
      <c r="G17" s="53"/>
      <c r="H17" s="34" t="str">
        <f>IF(OR(利用状況届出書!I17&lt;1,利用状況届出書!J17&lt;1),"",INDEX(TBL!$C$4:$AU$47,MATCH(利用状況届出書!I17,TBL!$B$4:$B$47),MATCH(利用状況届出書!J17,TBL!$C$3:$AU$3)))</f>
        <v/>
      </c>
      <c r="I17" s="11"/>
      <c r="J17" s="36">
        <f t="shared" si="0"/>
        <v>0</v>
      </c>
      <c r="K17" s="10"/>
      <c r="L17" s="10"/>
      <c r="M17" s="10"/>
      <c r="N17" s="10"/>
      <c r="O17" s="22"/>
      <c r="Q17" s="29"/>
    </row>
    <row r="18" spans="1:17" ht="35.15" customHeight="1">
      <c r="A18" s="39">
        <v>13</v>
      </c>
      <c r="B18" s="47" t="s">
        <v>57</v>
      </c>
      <c r="C18" s="7"/>
      <c r="D18" s="7"/>
      <c r="E18" s="17"/>
      <c r="F18" s="53"/>
      <c r="G18" s="53"/>
      <c r="H18" s="34" t="str">
        <f>IF(OR(利用状況届出書!I18&lt;1,利用状況届出書!J18&lt;1),"",INDEX(TBL!$C$4:$AU$47,MATCH(利用状況届出書!I18,TBL!$B$4:$B$47),MATCH(利用状況届出書!J18,TBL!$C$3:$AU$3)))</f>
        <v/>
      </c>
      <c r="I18" s="11"/>
      <c r="J18" s="36">
        <f t="shared" si="0"/>
        <v>0</v>
      </c>
      <c r="K18" s="10"/>
      <c r="L18" s="10"/>
      <c r="M18" s="10"/>
      <c r="N18" s="10"/>
      <c r="O18" s="22"/>
      <c r="Q18" s="29"/>
    </row>
    <row r="19" spans="1:17" ht="35.15" customHeight="1">
      <c r="A19" s="39">
        <v>14</v>
      </c>
      <c r="B19" s="47" t="s">
        <v>57</v>
      </c>
      <c r="C19" s="7"/>
      <c r="D19" s="7"/>
      <c r="E19" s="17"/>
      <c r="F19" s="53"/>
      <c r="G19" s="53"/>
      <c r="H19" s="34" t="str">
        <f>IF(OR(利用状況届出書!I19&lt;1,利用状況届出書!J19&lt;1),"",INDEX(TBL!$C$4:$AU$47,MATCH(利用状況届出書!I19,TBL!$B$4:$B$47),MATCH(利用状況届出書!J19,TBL!$C$3:$AU$3)))</f>
        <v/>
      </c>
      <c r="I19" s="11"/>
      <c r="J19" s="36">
        <f t="shared" si="0"/>
        <v>0</v>
      </c>
      <c r="K19" s="10"/>
      <c r="L19" s="10"/>
      <c r="M19" s="10"/>
      <c r="N19" s="10"/>
      <c r="O19" s="22"/>
      <c r="Q19" s="29"/>
    </row>
    <row r="20" spans="1:17" ht="35.15" customHeight="1">
      <c r="A20" s="39">
        <v>15</v>
      </c>
      <c r="B20" s="47" t="s">
        <v>57</v>
      </c>
      <c r="C20" s="7"/>
      <c r="D20" s="7"/>
      <c r="E20" s="17"/>
      <c r="F20" s="53"/>
      <c r="G20" s="53"/>
      <c r="H20" s="34" t="str">
        <f>IF(OR(利用状況届出書!I20&lt;1,利用状況届出書!J20&lt;1),"",INDEX(TBL!$C$4:$AU$47,MATCH(利用状況届出書!I20,TBL!$B$4:$B$47),MATCH(利用状況届出書!J20,TBL!$C$3:$AU$3)))</f>
        <v/>
      </c>
      <c r="I20" s="11"/>
      <c r="J20" s="36">
        <f t="shared" si="0"/>
        <v>0</v>
      </c>
      <c r="K20" s="10"/>
      <c r="L20" s="10"/>
      <c r="M20" s="10"/>
      <c r="N20" s="10"/>
      <c r="O20" s="22"/>
      <c r="Q20" s="29"/>
    </row>
    <row r="21" spans="1:17" ht="35.15" customHeight="1">
      <c r="A21" s="39">
        <v>16</v>
      </c>
      <c r="B21" s="47" t="s">
        <v>57</v>
      </c>
      <c r="C21" s="7"/>
      <c r="D21" s="7"/>
      <c r="E21" s="17"/>
      <c r="F21" s="53"/>
      <c r="G21" s="53"/>
      <c r="H21" s="34" t="str">
        <f>IF(OR(利用状況届出書!I21&lt;1,利用状況届出書!J21&lt;1),"",INDEX(TBL!$C$4:$AU$47,MATCH(利用状況届出書!I21,TBL!$B$4:$B$47),MATCH(利用状況届出書!J21,TBL!$C$3:$AU$3)))</f>
        <v/>
      </c>
      <c r="I21" s="11"/>
      <c r="J21" s="36">
        <f t="shared" si="0"/>
        <v>0</v>
      </c>
      <c r="K21" s="10"/>
      <c r="L21" s="10"/>
      <c r="M21" s="10"/>
      <c r="N21" s="10"/>
      <c r="O21" s="22"/>
      <c r="Q21" s="29"/>
    </row>
    <row r="22" spans="1:17" ht="35.15" customHeight="1">
      <c r="A22" s="39">
        <v>17</v>
      </c>
      <c r="B22" s="47" t="s">
        <v>57</v>
      </c>
      <c r="C22" s="7"/>
      <c r="D22" s="7"/>
      <c r="E22" s="17"/>
      <c r="F22" s="53"/>
      <c r="G22" s="53"/>
      <c r="H22" s="34" t="str">
        <f>IF(OR(利用状況届出書!I22&lt;1,利用状況届出書!J22&lt;1),"",INDEX(TBL!$C$4:$AU$47,MATCH(利用状況届出書!I22,TBL!$B$4:$B$47),MATCH(利用状況届出書!J22,TBL!$C$3:$AU$3)))</f>
        <v/>
      </c>
      <c r="I22" s="11"/>
      <c r="J22" s="36">
        <f t="shared" si="0"/>
        <v>0</v>
      </c>
      <c r="K22" s="10"/>
      <c r="L22" s="10"/>
      <c r="M22" s="10"/>
      <c r="N22" s="10"/>
      <c r="O22" s="22"/>
      <c r="Q22" s="29"/>
    </row>
    <row r="23" spans="1:17" ht="35.15" customHeight="1">
      <c r="A23" s="39">
        <v>18</v>
      </c>
      <c r="B23" s="47" t="s">
        <v>57</v>
      </c>
      <c r="C23" s="7"/>
      <c r="D23" s="7"/>
      <c r="E23" s="17"/>
      <c r="F23" s="53"/>
      <c r="G23" s="53"/>
      <c r="H23" s="34" t="str">
        <f>IF(OR(利用状況届出書!I23&lt;1,利用状況届出書!J23&lt;1),"",INDEX(TBL!$C$4:$AU$47,MATCH(利用状況届出書!I23,TBL!$B$4:$B$47),MATCH(利用状況届出書!J23,TBL!$C$3:$AU$3)))</f>
        <v/>
      </c>
      <c r="I23" s="11"/>
      <c r="J23" s="36">
        <f t="shared" si="0"/>
        <v>0</v>
      </c>
      <c r="K23" s="10"/>
      <c r="L23" s="10"/>
      <c r="M23" s="10"/>
      <c r="N23" s="10"/>
      <c r="O23" s="22"/>
      <c r="Q23" s="29"/>
    </row>
    <row r="24" spans="1:17" ht="35.15" customHeight="1">
      <c r="A24" s="39">
        <v>19</v>
      </c>
      <c r="B24" s="47" t="s">
        <v>57</v>
      </c>
      <c r="C24" s="7"/>
      <c r="D24" s="7"/>
      <c r="E24" s="17"/>
      <c r="F24" s="53"/>
      <c r="G24" s="53"/>
      <c r="H24" s="34" t="str">
        <f>IF(OR(利用状況届出書!I24&lt;1,利用状況届出書!J24&lt;1),"",INDEX(TBL!$C$4:$AU$47,MATCH(利用状況届出書!I24,TBL!$B$4:$B$47),MATCH(利用状況届出書!J24,TBL!$C$3:$AU$3)))</f>
        <v/>
      </c>
      <c r="I24" s="11"/>
      <c r="J24" s="36">
        <f t="shared" si="0"/>
        <v>0</v>
      </c>
      <c r="K24" s="10"/>
      <c r="L24" s="10"/>
      <c r="M24" s="10"/>
      <c r="N24" s="10"/>
      <c r="O24" s="22"/>
      <c r="Q24" s="29"/>
    </row>
    <row r="25" spans="1:17" ht="35.15" customHeight="1">
      <c r="A25" s="39">
        <v>20</v>
      </c>
      <c r="B25" s="47" t="s">
        <v>57</v>
      </c>
      <c r="C25" s="7"/>
      <c r="D25" s="7"/>
      <c r="E25" s="17"/>
      <c r="F25" s="53"/>
      <c r="G25" s="53"/>
      <c r="H25" s="34" t="str">
        <f>IF(OR(利用状況届出書!I25&lt;1,利用状況届出書!J25&lt;1),"",INDEX(TBL!$C$4:$AU$47,MATCH(利用状況届出書!I25,TBL!$B$4:$B$47),MATCH(利用状況届出書!J25,TBL!$C$3:$AU$3)))</f>
        <v/>
      </c>
      <c r="I25" s="11"/>
      <c r="J25" s="36">
        <f t="shared" si="0"/>
        <v>0</v>
      </c>
      <c r="K25" s="10"/>
      <c r="L25" s="10"/>
      <c r="M25" s="10"/>
      <c r="N25" s="10"/>
      <c r="O25" s="22"/>
      <c r="Q25" s="29"/>
    </row>
    <row r="26" spans="1:17" ht="35.15" customHeight="1">
      <c r="A26" s="39">
        <v>21</v>
      </c>
      <c r="B26" s="47" t="s">
        <v>57</v>
      </c>
      <c r="C26" s="7"/>
      <c r="D26" s="7"/>
      <c r="E26" s="17"/>
      <c r="F26" s="53"/>
      <c r="G26" s="53"/>
      <c r="H26" s="34" t="str">
        <f>IF(OR(利用状況届出書!I26&lt;1,利用状況届出書!J26&lt;1),"",INDEX(TBL!$C$4:$AU$47,MATCH(利用状況届出書!I26,TBL!$B$4:$B$47),MATCH(利用状況届出書!J26,TBL!$C$3:$AU$3)))</f>
        <v/>
      </c>
      <c r="I26" s="11"/>
      <c r="J26" s="36">
        <f t="shared" si="0"/>
        <v>0</v>
      </c>
      <c r="K26" s="10"/>
      <c r="L26" s="10"/>
      <c r="M26" s="10"/>
      <c r="N26" s="10"/>
      <c r="O26" s="22"/>
      <c r="Q26" s="29"/>
    </row>
    <row r="27" spans="1:17" ht="35.15" customHeight="1">
      <c r="A27" s="39">
        <v>22</v>
      </c>
      <c r="B27" s="47" t="s">
        <v>57</v>
      </c>
      <c r="C27" s="7"/>
      <c r="D27" s="7"/>
      <c r="E27" s="17"/>
      <c r="F27" s="53"/>
      <c r="G27" s="53"/>
      <c r="H27" s="34" t="str">
        <f>IF(OR(利用状況届出書!I27&lt;1,利用状況届出書!J27&lt;1),"",INDEX(TBL!$C$4:$AU$47,MATCH(利用状況届出書!I27,TBL!$B$4:$B$47),MATCH(利用状況届出書!J27,TBL!$C$3:$AU$3)))</f>
        <v/>
      </c>
      <c r="I27" s="11"/>
      <c r="J27" s="36">
        <f t="shared" si="0"/>
        <v>0</v>
      </c>
      <c r="K27" s="10"/>
      <c r="L27" s="10"/>
      <c r="M27" s="10"/>
      <c r="N27" s="10"/>
      <c r="O27" s="22"/>
      <c r="Q27" s="29"/>
    </row>
    <row r="28" spans="1:17" ht="35.15" customHeight="1">
      <c r="A28" s="39">
        <v>23</v>
      </c>
      <c r="B28" s="47" t="s">
        <v>57</v>
      </c>
      <c r="C28" s="7"/>
      <c r="D28" s="7"/>
      <c r="E28" s="17"/>
      <c r="F28" s="53"/>
      <c r="G28" s="53"/>
      <c r="H28" s="34" t="str">
        <f>IF(OR(利用状況届出書!I28&lt;1,利用状況届出書!J28&lt;1),"",INDEX(TBL!$C$4:$AU$47,MATCH(利用状況届出書!I28,TBL!$B$4:$B$47),MATCH(利用状況届出書!J28,TBL!$C$3:$AU$3)))</f>
        <v/>
      </c>
      <c r="I28" s="11"/>
      <c r="J28" s="36">
        <f t="shared" si="0"/>
        <v>0</v>
      </c>
      <c r="K28" s="10"/>
      <c r="L28" s="10"/>
      <c r="M28" s="10"/>
      <c r="N28" s="10"/>
      <c r="O28" s="22"/>
      <c r="Q28" s="29"/>
    </row>
    <row r="29" spans="1:17" ht="35.15" customHeight="1">
      <c r="A29" s="39">
        <v>24</v>
      </c>
      <c r="B29" s="47" t="s">
        <v>57</v>
      </c>
      <c r="C29" s="7"/>
      <c r="D29" s="7"/>
      <c r="E29" s="17"/>
      <c r="F29" s="53"/>
      <c r="G29" s="53"/>
      <c r="H29" s="34" t="str">
        <f>IF(OR(利用状況届出書!I29&lt;1,利用状況届出書!J29&lt;1),"",INDEX(TBL!$C$4:$AU$47,MATCH(利用状況届出書!I29,TBL!$B$4:$B$47),MATCH(利用状況届出書!J29,TBL!$C$3:$AU$3)))</f>
        <v/>
      </c>
      <c r="I29" s="11"/>
      <c r="J29" s="36">
        <f t="shared" si="0"/>
        <v>0</v>
      </c>
      <c r="K29" s="10"/>
      <c r="L29" s="10"/>
      <c r="M29" s="10"/>
      <c r="N29" s="10"/>
      <c r="O29" s="22"/>
      <c r="Q29" s="29"/>
    </row>
    <row r="30" spans="1:17" ht="35.15" customHeight="1">
      <c r="A30" s="39">
        <v>25</v>
      </c>
      <c r="B30" s="47" t="s">
        <v>57</v>
      </c>
      <c r="C30" s="7"/>
      <c r="D30" s="7"/>
      <c r="E30" s="17"/>
      <c r="F30" s="53"/>
      <c r="G30" s="53"/>
      <c r="H30" s="34" t="str">
        <f>IF(OR(利用状況届出書!I30&lt;1,利用状況届出書!J30&lt;1),"",INDEX(TBL!$C$4:$AU$47,MATCH(利用状況届出書!I30,TBL!$B$4:$B$47),MATCH(利用状況届出書!J30,TBL!$C$3:$AU$3)))</f>
        <v/>
      </c>
      <c r="I30" s="11"/>
      <c r="J30" s="36">
        <f t="shared" si="0"/>
        <v>0</v>
      </c>
      <c r="K30" s="10"/>
      <c r="L30" s="10"/>
      <c r="M30" s="10"/>
      <c r="N30" s="10"/>
      <c r="O30" s="22"/>
      <c r="Q30" s="29"/>
    </row>
    <row r="31" spans="1:17" ht="35.15" customHeight="1">
      <c r="A31" s="39">
        <v>26</v>
      </c>
      <c r="B31" s="47" t="s">
        <v>57</v>
      </c>
      <c r="C31" s="7"/>
      <c r="D31" s="7"/>
      <c r="E31" s="17"/>
      <c r="F31" s="53"/>
      <c r="G31" s="53"/>
      <c r="H31" s="34" t="str">
        <f>IF(OR(利用状況届出書!I31&lt;1,利用状況届出書!J31&lt;1),"",INDEX(TBL!$C$4:$AU$47,MATCH(利用状況届出書!I31,TBL!$B$4:$B$47),MATCH(利用状況届出書!J31,TBL!$C$3:$AU$3)))</f>
        <v/>
      </c>
      <c r="I31" s="11"/>
      <c r="J31" s="36">
        <f t="shared" si="0"/>
        <v>0</v>
      </c>
      <c r="K31" s="10"/>
      <c r="L31" s="10"/>
      <c r="M31" s="10"/>
      <c r="N31" s="10"/>
      <c r="O31" s="22"/>
      <c r="Q31" s="29"/>
    </row>
    <row r="32" spans="1:17" ht="35.15" customHeight="1">
      <c r="A32" s="39">
        <v>27</v>
      </c>
      <c r="B32" s="47" t="s">
        <v>57</v>
      </c>
      <c r="C32" s="7"/>
      <c r="D32" s="7"/>
      <c r="E32" s="17"/>
      <c r="F32" s="53"/>
      <c r="G32" s="53"/>
      <c r="H32" s="34" t="str">
        <f>IF(OR(利用状況届出書!I32&lt;1,利用状況届出書!J32&lt;1),"",INDEX(TBL!$C$4:$AU$47,MATCH(利用状況届出書!I32,TBL!$B$4:$B$47),MATCH(利用状況届出書!J32,TBL!$C$3:$AU$3)))</f>
        <v/>
      </c>
      <c r="I32" s="11"/>
      <c r="J32" s="36">
        <f t="shared" si="0"/>
        <v>0</v>
      </c>
      <c r="K32" s="10"/>
      <c r="L32" s="10"/>
      <c r="M32" s="10"/>
      <c r="N32" s="10"/>
      <c r="O32" s="22"/>
      <c r="Q32" s="29"/>
    </row>
    <row r="33" spans="1:17" ht="35.15" customHeight="1">
      <c r="A33" s="39">
        <v>28</v>
      </c>
      <c r="B33" s="47" t="s">
        <v>57</v>
      </c>
      <c r="C33" s="7"/>
      <c r="D33" s="7"/>
      <c r="E33" s="17"/>
      <c r="F33" s="53"/>
      <c r="G33" s="53"/>
      <c r="H33" s="34" t="str">
        <f>IF(OR(利用状況届出書!I33&lt;1,利用状況届出書!J33&lt;1),"",INDEX(TBL!$C$4:$AU$47,MATCH(利用状況届出書!I33,TBL!$B$4:$B$47),MATCH(利用状況届出書!J33,TBL!$C$3:$AU$3)))</f>
        <v/>
      </c>
      <c r="I33" s="11"/>
      <c r="J33" s="36">
        <f t="shared" si="0"/>
        <v>0</v>
      </c>
      <c r="K33" s="10"/>
      <c r="L33" s="10"/>
      <c r="M33" s="10"/>
      <c r="N33" s="10"/>
      <c r="O33" s="22"/>
      <c r="Q33" s="29"/>
    </row>
    <row r="34" spans="1:17" ht="35.15" customHeight="1">
      <c r="A34" s="39">
        <v>29</v>
      </c>
      <c r="B34" s="47" t="s">
        <v>57</v>
      </c>
      <c r="C34" s="7"/>
      <c r="D34" s="7"/>
      <c r="E34" s="17"/>
      <c r="F34" s="53"/>
      <c r="G34" s="53"/>
      <c r="H34" s="34" t="str">
        <f>IF(OR(利用状況届出書!I34&lt;1,利用状況届出書!J34&lt;1),"",INDEX(TBL!$C$4:$AU$47,MATCH(利用状況届出書!I34,TBL!$B$4:$B$47),MATCH(利用状況届出書!J34,TBL!$C$3:$AU$3)))</f>
        <v/>
      </c>
      <c r="I34" s="11"/>
      <c r="J34" s="36">
        <f t="shared" si="0"/>
        <v>0</v>
      </c>
      <c r="K34" s="10"/>
      <c r="L34" s="10"/>
      <c r="M34" s="10"/>
      <c r="N34" s="10"/>
      <c r="O34" s="22"/>
      <c r="Q34" s="29"/>
    </row>
    <row r="35" spans="1:17" ht="35.15" customHeight="1">
      <c r="A35" s="39">
        <v>30</v>
      </c>
      <c r="B35" s="47" t="s">
        <v>57</v>
      </c>
      <c r="C35" s="7"/>
      <c r="D35" s="7"/>
      <c r="E35" s="17"/>
      <c r="F35" s="53"/>
      <c r="G35" s="53"/>
      <c r="H35" s="34" t="str">
        <f>IF(OR(利用状況届出書!I35&lt;1,利用状況届出書!J35&lt;1),"",INDEX(TBL!$C$4:$AU$47,MATCH(利用状況届出書!I35,TBL!$B$4:$B$47),MATCH(利用状況届出書!J35,TBL!$C$3:$AU$3)))</f>
        <v/>
      </c>
      <c r="I35" s="11"/>
      <c r="J35" s="36">
        <f t="shared" si="0"/>
        <v>0</v>
      </c>
      <c r="K35" s="10"/>
      <c r="L35" s="10"/>
      <c r="M35" s="10"/>
      <c r="N35" s="10"/>
      <c r="O35" s="22"/>
      <c r="Q35" s="29"/>
    </row>
    <row r="36" spans="1:17" ht="35.15" customHeight="1">
      <c r="A36" s="39">
        <v>31</v>
      </c>
      <c r="B36" s="47" t="s">
        <v>57</v>
      </c>
      <c r="C36" s="7"/>
      <c r="D36" s="7"/>
      <c r="E36" s="17"/>
      <c r="F36" s="53"/>
      <c r="G36" s="53"/>
      <c r="H36" s="34" t="str">
        <f>IF(OR(利用状況届出書!I36&lt;1,利用状況届出書!J36&lt;1),"",INDEX(TBL!$C$4:$AU$47,MATCH(利用状況届出書!I36,TBL!$B$4:$B$47),MATCH(利用状況届出書!J36,TBL!$C$3:$AU$3)))</f>
        <v/>
      </c>
      <c r="I36" s="11"/>
      <c r="J36" s="36">
        <f t="shared" si="0"/>
        <v>0</v>
      </c>
      <c r="K36" s="10"/>
      <c r="L36" s="10"/>
      <c r="M36" s="10"/>
      <c r="N36" s="10"/>
      <c r="O36" s="22"/>
      <c r="Q36" s="29"/>
    </row>
    <row r="37" spans="1:17" ht="35.15" customHeight="1">
      <c r="A37" s="39">
        <v>32</v>
      </c>
      <c r="B37" s="47" t="s">
        <v>57</v>
      </c>
      <c r="C37" s="7"/>
      <c r="D37" s="7"/>
      <c r="E37" s="17"/>
      <c r="F37" s="53"/>
      <c r="G37" s="53"/>
      <c r="H37" s="34" t="str">
        <f>IF(OR(利用状況届出書!I37&lt;1,利用状況届出書!J37&lt;1),"",INDEX(TBL!$C$4:$AU$47,MATCH(利用状況届出書!I37,TBL!$B$4:$B$47),MATCH(利用状況届出書!J37,TBL!$C$3:$AU$3)))</f>
        <v/>
      </c>
      <c r="I37" s="11"/>
      <c r="J37" s="36">
        <f t="shared" si="0"/>
        <v>0</v>
      </c>
      <c r="K37" s="10"/>
      <c r="L37" s="10"/>
      <c r="M37" s="10"/>
      <c r="N37" s="10"/>
      <c r="O37" s="22"/>
      <c r="Q37" s="29"/>
    </row>
    <row r="38" spans="1:17" ht="35.15" customHeight="1">
      <c r="A38" s="39">
        <v>33</v>
      </c>
      <c r="B38" s="47" t="s">
        <v>57</v>
      </c>
      <c r="C38" s="7"/>
      <c r="D38" s="7"/>
      <c r="E38" s="17"/>
      <c r="F38" s="53"/>
      <c r="G38" s="53"/>
      <c r="H38" s="34" t="str">
        <f>IF(OR(利用状況届出書!I38&lt;1,利用状況届出書!J38&lt;1),"",INDEX(TBL!$C$4:$AU$47,MATCH(利用状況届出書!I38,TBL!$B$4:$B$47),MATCH(利用状況届出書!J38,TBL!$C$3:$AU$3)))</f>
        <v/>
      </c>
      <c r="I38" s="11"/>
      <c r="J38" s="36">
        <f t="shared" si="0"/>
        <v>0</v>
      </c>
      <c r="K38" s="10"/>
      <c r="L38" s="10"/>
      <c r="M38" s="10"/>
      <c r="N38" s="10"/>
      <c r="O38" s="22"/>
      <c r="Q38" s="29"/>
    </row>
    <row r="39" spans="1:17" ht="35.15" customHeight="1">
      <c r="A39" s="39">
        <v>34</v>
      </c>
      <c r="B39" s="47" t="s">
        <v>57</v>
      </c>
      <c r="C39" s="7"/>
      <c r="D39" s="7"/>
      <c r="E39" s="17"/>
      <c r="F39" s="53"/>
      <c r="G39" s="53"/>
      <c r="H39" s="34" t="str">
        <f>IF(OR(利用状況届出書!I39&lt;1,利用状況届出書!J39&lt;1),"",INDEX(TBL!$C$4:$AU$47,MATCH(利用状況届出書!I39,TBL!$B$4:$B$47),MATCH(利用状況届出書!J39,TBL!$C$3:$AU$3)))</f>
        <v/>
      </c>
      <c r="I39" s="11"/>
      <c r="J39" s="36">
        <f t="shared" si="0"/>
        <v>0</v>
      </c>
      <c r="K39" s="10"/>
      <c r="L39" s="10"/>
      <c r="M39" s="10"/>
      <c r="N39" s="10"/>
      <c r="O39" s="22"/>
      <c r="Q39" s="29"/>
    </row>
    <row r="40" spans="1:17" ht="35.15" customHeight="1">
      <c r="A40" s="39">
        <v>35</v>
      </c>
      <c r="B40" s="47" t="s">
        <v>57</v>
      </c>
      <c r="C40" s="7"/>
      <c r="D40" s="7"/>
      <c r="E40" s="17"/>
      <c r="F40" s="53"/>
      <c r="G40" s="53"/>
      <c r="H40" s="34" t="str">
        <f>IF(OR(利用状況届出書!I40&lt;1,利用状況届出書!J40&lt;1),"",INDEX(TBL!$C$4:$AU$47,MATCH(利用状況届出書!I40,TBL!$B$4:$B$47),MATCH(利用状況届出書!J40,TBL!$C$3:$AU$3)))</f>
        <v/>
      </c>
      <c r="I40" s="11"/>
      <c r="J40" s="36">
        <f t="shared" si="0"/>
        <v>0</v>
      </c>
      <c r="K40" s="10"/>
      <c r="L40" s="10"/>
      <c r="M40" s="10"/>
      <c r="N40" s="10"/>
      <c r="O40" s="22"/>
      <c r="Q40" s="29"/>
    </row>
    <row r="41" spans="1:17" ht="35.15" customHeight="1">
      <c r="A41" s="39">
        <v>36</v>
      </c>
      <c r="B41" s="47" t="s">
        <v>57</v>
      </c>
      <c r="C41" s="7"/>
      <c r="D41" s="7"/>
      <c r="E41" s="17"/>
      <c r="F41" s="53"/>
      <c r="G41" s="53"/>
      <c r="H41" s="34" t="str">
        <f>IF(OR(利用状況届出書!I41&lt;1,利用状況届出書!J41&lt;1),"",INDEX(TBL!$C$4:$AU$47,MATCH(利用状況届出書!I41,TBL!$B$4:$B$47),MATCH(利用状況届出書!J41,TBL!$C$3:$AU$3)))</f>
        <v/>
      </c>
      <c r="I41" s="11"/>
      <c r="J41" s="36">
        <f t="shared" si="0"/>
        <v>0</v>
      </c>
      <c r="K41" s="10"/>
      <c r="L41" s="10"/>
      <c r="M41" s="10"/>
      <c r="N41" s="10"/>
      <c r="O41" s="22"/>
      <c r="Q41" s="29"/>
    </row>
    <row r="42" spans="1:17" ht="35.15" customHeight="1">
      <c r="A42" s="39">
        <v>37</v>
      </c>
      <c r="B42" s="47" t="s">
        <v>57</v>
      </c>
      <c r="C42" s="7"/>
      <c r="D42" s="7"/>
      <c r="E42" s="17"/>
      <c r="F42" s="53"/>
      <c r="G42" s="53"/>
      <c r="H42" s="34" t="str">
        <f>IF(OR(利用状況届出書!I42&lt;1,利用状況届出書!J42&lt;1),"",INDEX(TBL!$C$4:$AU$47,MATCH(利用状況届出書!I42,TBL!$B$4:$B$47),MATCH(利用状況届出書!J42,TBL!$C$3:$AU$3)))</f>
        <v/>
      </c>
      <c r="I42" s="11"/>
      <c r="J42" s="36">
        <f t="shared" si="0"/>
        <v>0</v>
      </c>
      <c r="K42" s="10"/>
      <c r="L42" s="10"/>
      <c r="M42" s="10"/>
      <c r="N42" s="10"/>
      <c r="O42" s="22"/>
      <c r="Q42" s="29"/>
    </row>
    <row r="43" spans="1:17" ht="35.15" customHeight="1">
      <c r="A43" s="39">
        <v>38</v>
      </c>
      <c r="B43" s="47" t="s">
        <v>57</v>
      </c>
      <c r="C43" s="7"/>
      <c r="D43" s="7"/>
      <c r="E43" s="17"/>
      <c r="F43" s="53"/>
      <c r="G43" s="53"/>
      <c r="H43" s="34" t="str">
        <f>IF(OR(利用状況届出書!I43&lt;1,利用状況届出書!J43&lt;1),"",INDEX(TBL!$C$4:$AU$47,MATCH(利用状況届出書!I43,TBL!$B$4:$B$47),MATCH(利用状況届出書!J43,TBL!$C$3:$AU$3)))</f>
        <v/>
      </c>
      <c r="I43" s="11"/>
      <c r="J43" s="36">
        <f t="shared" si="0"/>
        <v>0</v>
      </c>
      <c r="K43" s="10"/>
      <c r="L43" s="10"/>
      <c r="M43" s="10"/>
      <c r="N43" s="10"/>
      <c r="O43" s="22"/>
      <c r="Q43" s="29"/>
    </row>
    <row r="44" spans="1:17" ht="35.15" customHeight="1">
      <c r="A44" s="39">
        <v>39</v>
      </c>
      <c r="B44" s="47" t="s">
        <v>57</v>
      </c>
      <c r="C44" s="7"/>
      <c r="D44" s="7"/>
      <c r="E44" s="17"/>
      <c r="F44" s="53"/>
      <c r="G44" s="53"/>
      <c r="H44" s="34" t="str">
        <f>IF(OR(利用状況届出書!I44&lt;1,利用状況届出書!J44&lt;1),"",INDEX(TBL!$C$4:$AU$47,MATCH(利用状況届出書!I44,TBL!$B$4:$B$47),MATCH(利用状況届出書!J44,TBL!$C$3:$AU$3)))</f>
        <v/>
      </c>
      <c r="I44" s="11"/>
      <c r="J44" s="36">
        <f t="shared" si="0"/>
        <v>0</v>
      </c>
      <c r="K44" s="10"/>
      <c r="L44" s="10"/>
      <c r="M44" s="10"/>
      <c r="N44" s="10"/>
      <c r="O44" s="22"/>
      <c r="Q44" s="29"/>
    </row>
    <row r="45" spans="1:17" ht="35.15" customHeight="1">
      <c r="A45" s="39">
        <v>40</v>
      </c>
      <c r="B45" s="47" t="s">
        <v>57</v>
      </c>
      <c r="C45" s="7"/>
      <c r="D45" s="7"/>
      <c r="E45" s="17"/>
      <c r="F45" s="53"/>
      <c r="G45" s="53"/>
      <c r="H45" s="34" t="str">
        <f>IF(OR(利用状況届出書!I45&lt;1,利用状況届出書!J45&lt;1),"",INDEX(TBL!$C$4:$AU$47,MATCH(利用状況届出書!I45,TBL!$B$4:$B$47),MATCH(利用状況届出書!J45,TBL!$C$3:$AU$3)))</f>
        <v/>
      </c>
      <c r="I45" s="11"/>
      <c r="J45" s="36">
        <f t="shared" si="0"/>
        <v>0</v>
      </c>
      <c r="K45" s="10"/>
      <c r="L45" s="10"/>
      <c r="M45" s="10"/>
      <c r="N45" s="10"/>
      <c r="O45" s="22"/>
      <c r="Q45" s="29"/>
    </row>
    <row r="46" spans="1:17" ht="35.15" customHeight="1">
      <c r="A46" s="39">
        <v>41</v>
      </c>
      <c r="B46" s="47" t="s">
        <v>57</v>
      </c>
      <c r="C46" s="7"/>
      <c r="D46" s="7"/>
      <c r="E46" s="17"/>
      <c r="F46" s="53"/>
      <c r="G46" s="53"/>
      <c r="H46" s="34" t="str">
        <f>IF(OR(利用状況届出書!I46&lt;1,利用状況届出書!J46&lt;1),"",INDEX(TBL!$C$4:$AU$47,MATCH(利用状況届出書!I46,TBL!$B$4:$B$47),MATCH(利用状況届出書!J46,TBL!$C$3:$AU$3)))</f>
        <v/>
      </c>
      <c r="I46" s="11"/>
      <c r="J46" s="36">
        <f t="shared" si="0"/>
        <v>0</v>
      </c>
      <c r="K46" s="10"/>
      <c r="L46" s="10"/>
      <c r="M46" s="10"/>
      <c r="N46" s="10"/>
      <c r="O46" s="22"/>
      <c r="Q46" s="29"/>
    </row>
    <row r="47" spans="1:17" ht="35.15" customHeight="1">
      <c r="A47" s="39">
        <v>42</v>
      </c>
      <c r="B47" s="47" t="s">
        <v>57</v>
      </c>
      <c r="C47" s="7"/>
      <c r="D47" s="7"/>
      <c r="E47" s="17"/>
      <c r="F47" s="53"/>
      <c r="G47" s="53"/>
      <c r="H47" s="34" t="str">
        <f>IF(OR(利用状況届出書!I47&lt;1,利用状況届出書!J47&lt;1),"",INDEX(TBL!$C$4:$AU$47,MATCH(利用状況届出書!I47,TBL!$B$4:$B$47),MATCH(利用状況届出書!J47,TBL!$C$3:$AU$3)))</f>
        <v/>
      </c>
      <c r="I47" s="11"/>
      <c r="J47" s="36">
        <f t="shared" si="0"/>
        <v>0</v>
      </c>
      <c r="K47" s="10"/>
      <c r="L47" s="10"/>
      <c r="M47" s="10"/>
      <c r="N47" s="10"/>
      <c r="O47" s="22"/>
      <c r="Q47" s="29"/>
    </row>
    <row r="48" spans="1:17" ht="35.15" customHeight="1">
      <c r="A48" s="39">
        <v>43</v>
      </c>
      <c r="B48" s="47" t="s">
        <v>57</v>
      </c>
      <c r="C48" s="7"/>
      <c r="D48" s="7"/>
      <c r="E48" s="17"/>
      <c r="F48" s="53"/>
      <c r="G48" s="53"/>
      <c r="H48" s="34" t="str">
        <f>IF(OR(利用状況届出書!I48&lt;1,利用状況届出書!J48&lt;1),"",INDEX(TBL!$C$4:$AU$47,MATCH(利用状況届出書!I48,TBL!$B$4:$B$47),MATCH(利用状況届出書!J48,TBL!$C$3:$AU$3)))</f>
        <v/>
      </c>
      <c r="I48" s="11"/>
      <c r="J48" s="36">
        <f t="shared" si="0"/>
        <v>0</v>
      </c>
      <c r="K48" s="10"/>
      <c r="L48" s="10"/>
      <c r="M48" s="10"/>
      <c r="N48" s="10"/>
      <c r="O48" s="22"/>
      <c r="Q48" s="29"/>
    </row>
    <row r="49" spans="1:17" ht="35.15" customHeight="1">
      <c r="A49" s="39">
        <v>44</v>
      </c>
      <c r="B49" s="47" t="s">
        <v>57</v>
      </c>
      <c r="C49" s="7"/>
      <c r="D49" s="7"/>
      <c r="E49" s="17"/>
      <c r="F49" s="53"/>
      <c r="G49" s="53"/>
      <c r="H49" s="34" t="str">
        <f>IF(OR(利用状況届出書!I49&lt;1,利用状況届出書!J49&lt;1),"",INDEX(TBL!$C$4:$AU$47,MATCH(利用状況届出書!I49,TBL!$B$4:$B$47),MATCH(利用状況届出書!J49,TBL!$C$3:$AU$3)))</f>
        <v/>
      </c>
      <c r="I49" s="11"/>
      <c r="J49" s="36">
        <f t="shared" si="0"/>
        <v>0</v>
      </c>
      <c r="K49" s="10"/>
      <c r="L49" s="10"/>
      <c r="M49" s="10"/>
      <c r="N49" s="10"/>
      <c r="O49" s="22"/>
      <c r="Q49" s="29"/>
    </row>
    <row r="50" spans="1:17" ht="35.15" customHeight="1">
      <c r="A50" s="39">
        <v>45</v>
      </c>
      <c r="B50" s="47" t="s">
        <v>57</v>
      </c>
      <c r="C50" s="7"/>
      <c r="D50" s="7"/>
      <c r="E50" s="17"/>
      <c r="F50" s="53"/>
      <c r="G50" s="53"/>
      <c r="H50" s="34" t="str">
        <f>IF(OR(利用状況届出書!I50&lt;1,利用状況届出書!J50&lt;1),"",INDEX(TBL!$C$4:$AU$47,MATCH(利用状況届出書!I50,TBL!$B$4:$B$47),MATCH(利用状況届出書!J50,TBL!$C$3:$AU$3)))</f>
        <v/>
      </c>
      <c r="I50" s="11"/>
      <c r="J50" s="36">
        <f t="shared" si="0"/>
        <v>0</v>
      </c>
      <c r="K50" s="10"/>
      <c r="L50" s="10"/>
      <c r="M50" s="10"/>
      <c r="N50" s="10"/>
      <c r="O50" s="22"/>
      <c r="Q50" s="29"/>
    </row>
    <row r="51" spans="1:17" ht="35.15" customHeight="1">
      <c r="A51" s="39">
        <v>46</v>
      </c>
      <c r="B51" s="47" t="s">
        <v>57</v>
      </c>
      <c r="C51" s="7"/>
      <c r="D51" s="7"/>
      <c r="E51" s="17"/>
      <c r="F51" s="53"/>
      <c r="G51" s="53"/>
      <c r="H51" s="34" t="str">
        <f>IF(OR(利用状況届出書!I51&lt;1,利用状況届出書!J51&lt;1),"",INDEX(TBL!$C$4:$AU$47,MATCH(利用状況届出書!I51,TBL!$B$4:$B$47),MATCH(利用状況届出書!J51,TBL!$C$3:$AU$3)))</f>
        <v/>
      </c>
      <c r="I51" s="11"/>
      <c r="J51" s="36">
        <f t="shared" si="0"/>
        <v>0</v>
      </c>
      <c r="K51" s="10"/>
      <c r="L51" s="10"/>
      <c r="M51" s="10"/>
      <c r="N51" s="10"/>
      <c r="O51" s="22"/>
      <c r="Q51" s="29"/>
    </row>
    <row r="52" spans="1:17" ht="35.15" customHeight="1">
      <c r="A52" s="39">
        <v>47</v>
      </c>
      <c r="B52" s="47" t="s">
        <v>57</v>
      </c>
      <c r="C52" s="7"/>
      <c r="D52" s="7"/>
      <c r="E52" s="17"/>
      <c r="F52" s="53"/>
      <c r="G52" s="53"/>
      <c r="H52" s="34" t="str">
        <f>IF(OR(利用状況届出書!I52&lt;1,利用状況届出書!J52&lt;1),"",INDEX(TBL!$C$4:$AU$47,MATCH(利用状況届出書!I52,TBL!$B$4:$B$47),MATCH(利用状況届出書!J52,TBL!$C$3:$AU$3)))</f>
        <v/>
      </c>
      <c r="I52" s="11"/>
      <c r="J52" s="36">
        <f t="shared" si="0"/>
        <v>0</v>
      </c>
      <c r="K52" s="10"/>
      <c r="L52" s="10"/>
      <c r="M52" s="10"/>
      <c r="N52" s="10"/>
      <c r="O52" s="22"/>
      <c r="Q52" s="29"/>
    </row>
    <row r="53" spans="1:17" ht="35.15" customHeight="1">
      <c r="A53" s="39">
        <v>48</v>
      </c>
      <c r="B53" s="47" t="s">
        <v>57</v>
      </c>
      <c r="C53" s="7"/>
      <c r="D53" s="7"/>
      <c r="E53" s="17"/>
      <c r="F53" s="53"/>
      <c r="G53" s="53"/>
      <c r="H53" s="34" t="str">
        <f>IF(OR(利用状況届出書!I53&lt;1,利用状況届出書!J53&lt;1),"",INDEX(TBL!$C$4:$AU$47,MATCH(利用状況届出書!I53,TBL!$B$4:$B$47),MATCH(利用状況届出書!J53,TBL!$C$3:$AU$3)))</f>
        <v/>
      </c>
      <c r="I53" s="11"/>
      <c r="J53" s="36">
        <f t="shared" si="0"/>
        <v>0</v>
      </c>
      <c r="K53" s="10"/>
      <c r="L53" s="10"/>
      <c r="M53" s="10"/>
      <c r="N53" s="10"/>
      <c r="O53" s="22"/>
      <c r="Q53" s="29"/>
    </row>
    <row r="54" spans="1:17" ht="35.15" customHeight="1">
      <c r="A54" s="39">
        <v>49</v>
      </c>
      <c r="B54" s="47" t="s">
        <v>57</v>
      </c>
      <c r="C54" s="7"/>
      <c r="D54" s="7"/>
      <c r="E54" s="17"/>
      <c r="F54" s="53"/>
      <c r="G54" s="53"/>
      <c r="H54" s="34" t="str">
        <f>IF(OR(利用状況届出書!I54&lt;1,利用状況届出書!J54&lt;1),"",INDEX(TBL!$C$4:$AU$47,MATCH(利用状況届出書!I54,TBL!$B$4:$B$47),MATCH(利用状況届出書!J54,TBL!$C$3:$AU$3)))</f>
        <v/>
      </c>
      <c r="I54" s="11"/>
      <c r="J54" s="36">
        <f t="shared" si="0"/>
        <v>0</v>
      </c>
      <c r="K54" s="10"/>
      <c r="L54" s="10"/>
      <c r="M54" s="10"/>
      <c r="N54" s="10"/>
      <c r="O54" s="22"/>
      <c r="Q54" s="29"/>
    </row>
    <row r="55" spans="1:17" ht="35.15" customHeight="1">
      <c r="A55" s="39">
        <v>50</v>
      </c>
      <c r="B55" s="47" t="s">
        <v>57</v>
      </c>
      <c r="C55" s="7"/>
      <c r="D55" s="7"/>
      <c r="E55" s="17"/>
      <c r="F55" s="53"/>
      <c r="G55" s="53"/>
      <c r="H55" s="34" t="str">
        <f>IF(OR(利用状況届出書!I55&lt;1,利用状況届出書!J55&lt;1),"",INDEX(TBL!$C$4:$AU$47,MATCH(利用状況届出書!I55,TBL!$B$4:$B$47),MATCH(利用状況届出書!J55,TBL!$C$3:$AU$3)))</f>
        <v/>
      </c>
      <c r="I55" s="11"/>
      <c r="J55" s="36">
        <f t="shared" si="0"/>
        <v>0</v>
      </c>
      <c r="K55" s="10"/>
      <c r="L55" s="10"/>
      <c r="M55" s="10"/>
      <c r="N55" s="10"/>
      <c r="O55" s="22"/>
      <c r="Q55" s="29"/>
    </row>
    <row r="56" spans="1:17" ht="35.15" customHeight="1">
      <c r="A56" s="39">
        <v>51</v>
      </c>
      <c r="B56" s="47" t="s">
        <v>57</v>
      </c>
      <c r="C56" s="7"/>
      <c r="D56" s="7"/>
      <c r="E56" s="17"/>
      <c r="F56" s="53"/>
      <c r="G56" s="53"/>
      <c r="H56" s="34" t="str">
        <f>IF(OR(利用状況届出書!I56&lt;1,利用状況届出書!J56&lt;1),"",INDEX(TBL!$C$4:$AU$47,MATCH(利用状況届出書!I56,TBL!$B$4:$B$47),MATCH(利用状況届出書!J56,TBL!$C$3:$AU$3)))</f>
        <v/>
      </c>
      <c r="I56" s="11"/>
      <c r="J56" s="36">
        <f t="shared" si="0"/>
        <v>0</v>
      </c>
      <c r="K56" s="10"/>
      <c r="L56" s="10"/>
      <c r="M56" s="10"/>
      <c r="N56" s="10"/>
      <c r="O56" s="22"/>
      <c r="Q56" s="29"/>
    </row>
    <row r="57" spans="1:17" ht="35.15" customHeight="1">
      <c r="A57" s="39">
        <v>52</v>
      </c>
      <c r="B57" s="47" t="s">
        <v>57</v>
      </c>
      <c r="C57" s="7"/>
      <c r="D57" s="7"/>
      <c r="E57" s="17"/>
      <c r="F57" s="53"/>
      <c r="G57" s="53"/>
      <c r="H57" s="34" t="str">
        <f>IF(OR(利用状況届出書!I57&lt;1,利用状況届出書!J57&lt;1),"",INDEX(TBL!$C$4:$AU$47,MATCH(利用状況届出書!I57,TBL!$B$4:$B$47),MATCH(利用状況届出書!J57,TBL!$C$3:$AU$3)))</f>
        <v/>
      </c>
      <c r="I57" s="11"/>
      <c r="J57" s="36">
        <f t="shared" si="0"/>
        <v>0</v>
      </c>
      <c r="K57" s="10"/>
      <c r="L57" s="10"/>
      <c r="M57" s="10"/>
      <c r="N57" s="10"/>
      <c r="O57" s="22"/>
      <c r="Q57" s="29"/>
    </row>
    <row r="58" spans="1:17" ht="35.15" customHeight="1">
      <c r="A58" s="39">
        <v>53</v>
      </c>
      <c r="B58" s="47" t="s">
        <v>57</v>
      </c>
      <c r="C58" s="7"/>
      <c r="D58" s="7"/>
      <c r="E58" s="17"/>
      <c r="F58" s="53"/>
      <c r="G58" s="53"/>
      <c r="H58" s="34" t="str">
        <f>IF(OR(利用状況届出書!I58&lt;1,利用状況届出書!J58&lt;1),"",INDEX(TBL!$C$4:$AU$47,MATCH(利用状況届出書!I58,TBL!$B$4:$B$47),MATCH(利用状況届出書!J58,TBL!$C$3:$AU$3)))</f>
        <v/>
      </c>
      <c r="I58" s="11"/>
      <c r="J58" s="36">
        <f t="shared" si="0"/>
        <v>0</v>
      </c>
      <c r="K58" s="10"/>
      <c r="L58" s="10"/>
      <c r="M58" s="10"/>
      <c r="N58" s="10"/>
      <c r="O58" s="22"/>
      <c r="Q58" s="29"/>
    </row>
    <row r="59" spans="1:17" ht="35.15" customHeight="1">
      <c r="A59" s="39">
        <v>54</v>
      </c>
      <c r="B59" s="47" t="s">
        <v>57</v>
      </c>
      <c r="C59" s="7"/>
      <c r="D59" s="7"/>
      <c r="E59" s="17"/>
      <c r="F59" s="53"/>
      <c r="G59" s="53"/>
      <c r="H59" s="34" t="str">
        <f>IF(OR(利用状況届出書!I59&lt;1,利用状況届出書!J59&lt;1),"",INDEX(TBL!$C$4:$AU$47,MATCH(利用状況届出書!I59,TBL!$B$4:$B$47),MATCH(利用状況届出書!J59,TBL!$C$3:$AU$3)))</f>
        <v/>
      </c>
      <c r="I59" s="11"/>
      <c r="J59" s="36">
        <f t="shared" si="0"/>
        <v>0</v>
      </c>
      <c r="K59" s="10"/>
      <c r="L59" s="10"/>
      <c r="M59" s="10"/>
      <c r="N59" s="10"/>
      <c r="O59" s="22"/>
      <c r="Q59" s="29"/>
    </row>
    <row r="60" spans="1:17" ht="35.15" customHeight="1">
      <c r="A60" s="39">
        <v>55</v>
      </c>
      <c r="B60" s="47" t="s">
        <v>57</v>
      </c>
      <c r="C60" s="7"/>
      <c r="D60" s="7"/>
      <c r="E60" s="17"/>
      <c r="F60" s="53"/>
      <c r="G60" s="53"/>
      <c r="H60" s="34" t="str">
        <f>IF(OR(利用状況届出書!I60&lt;1,利用状況届出書!J60&lt;1),"",INDEX(TBL!$C$4:$AU$47,MATCH(利用状況届出書!I60,TBL!$B$4:$B$47),MATCH(利用状況届出書!J60,TBL!$C$3:$AU$3)))</f>
        <v/>
      </c>
      <c r="I60" s="11"/>
      <c r="J60" s="36">
        <f t="shared" si="0"/>
        <v>0</v>
      </c>
      <c r="K60" s="10"/>
      <c r="L60" s="10"/>
      <c r="M60" s="10"/>
      <c r="N60" s="10"/>
      <c r="O60" s="22"/>
      <c r="Q60" s="29"/>
    </row>
    <row r="61" spans="1:17" ht="35.15" customHeight="1">
      <c r="A61" s="39">
        <v>56</v>
      </c>
      <c r="B61" s="47" t="s">
        <v>57</v>
      </c>
      <c r="C61" s="7"/>
      <c r="D61" s="7"/>
      <c r="E61" s="17"/>
      <c r="F61" s="53"/>
      <c r="G61" s="53"/>
      <c r="H61" s="34" t="str">
        <f>IF(OR(利用状況届出書!I61&lt;1,利用状況届出書!J61&lt;1),"",INDEX(TBL!$C$4:$AU$47,MATCH(利用状況届出書!I61,TBL!$B$4:$B$47),MATCH(利用状況届出書!J61,TBL!$C$3:$AU$3)))</f>
        <v/>
      </c>
      <c r="I61" s="11"/>
      <c r="J61" s="36">
        <f t="shared" si="0"/>
        <v>0</v>
      </c>
      <c r="K61" s="10"/>
      <c r="L61" s="10"/>
      <c r="M61" s="10"/>
      <c r="N61" s="10"/>
      <c r="O61" s="22"/>
      <c r="Q61" s="29"/>
    </row>
    <row r="62" spans="1:17" ht="35.15" customHeight="1">
      <c r="A62" s="39">
        <v>57</v>
      </c>
      <c r="B62" s="47" t="s">
        <v>57</v>
      </c>
      <c r="C62" s="7"/>
      <c r="D62" s="7"/>
      <c r="E62" s="17"/>
      <c r="F62" s="53"/>
      <c r="G62" s="53"/>
      <c r="H62" s="34" t="str">
        <f>IF(OR(利用状況届出書!I62&lt;1,利用状況届出書!J62&lt;1),"",INDEX(TBL!$C$4:$AU$47,MATCH(利用状況届出書!I62,TBL!$B$4:$B$47),MATCH(利用状況届出書!J62,TBL!$C$3:$AU$3)))</f>
        <v/>
      </c>
      <c r="I62" s="11"/>
      <c r="J62" s="36">
        <f t="shared" si="0"/>
        <v>0</v>
      </c>
      <c r="K62" s="10"/>
      <c r="L62" s="10"/>
      <c r="M62" s="10"/>
      <c r="N62" s="10"/>
      <c r="O62" s="22"/>
      <c r="Q62" s="29"/>
    </row>
    <row r="63" spans="1:17" ht="35.15" customHeight="1">
      <c r="A63" s="39">
        <v>58</v>
      </c>
      <c r="B63" s="47" t="s">
        <v>57</v>
      </c>
      <c r="C63" s="7"/>
      <c r="D63" s="7"/>
      <c r="E63" s="17"/>
      <c r="F63" s="53"/>
      <c r="G63" s="53"/>
      <c r="H63" s="34" t="str">
        <f>IF(OR(利用状況届出書!I63&lt;1,利用状況届出書!J63&lt;1),"",INDEX(TBL!$C$4:$AU$47,MATCH(利用状況届出書!I63,TBL!$B$4:$B$47),MATCH(利用状況届出書!J63,TBL!$C$3:$AU$3)))</f>
        <v/>
      </c>
      <c r="I63" s="11"/>
      <c r="J63" s="36">
        <f t="shared" si="0"/>
        <v>0</v>
      </c>
      <c r="K63" s="10"/>
      <c r="L63" s="10"/>
      <c r="M63" s="10"/>
      <c r="N63" s="10"/>
      <c r="O63" s="22"/>
      <c r="Q63" s="29"/>
    </row>
    <row r="64" spans="1:17" ht="35.15" customHeight="1">
      <c r="A64" s="39">
        <v>59</v>
      </c>
      <c r="B64" s="47" t="s">
        <v>57</v>
      </c>
      <c r="C64" s="7"/>
      <c r="D64" s="7"/>
      <c r="E64" s="17"/>
      <c r="F64" s="53"/>
      <c r="G64" s="53"/>
      <c r="H64" s="34" t="str">
        <f>IF(OR(利用状況届出書!I64&lt;1,利用状況届出書!J64&lt;1),"",INDEX(TBL!$C$4:$AU$47,MATCH(利用状況届出書!I64,TBL!$B$4:$B$47),MATCH(利用状況届出書!J64,TBL!$C$3:$AU$3)))</f>
        <v/>
      </c>
      <c r="I64" s="11"/>
      <c r="J64" s="36">
        <f t="shared" si="0"/>
        <v>0</v>
      </c>
      <c r="K64" s="10"/>
      <c r="L64" s="10"/>
      <c r="M64" s="10"/>
      <c r="N64" s="10"/>
      <c r="O64" s="22"/>
      <c r="Q64" s="29"/>
    </row>
    <row r="65" spans="1:17" ht="35.15" customHeight="1">
      <c r="A65" s="39">
        <v>60</v>
      </c>
      <c r="B65" s="47" t="s">
        <v>57</v>
      </c>
      <c r="C65" s="7"/>
      <c r="D65" s="7"/>
      <c r="E65" s="17"/>
      <c r="F65" s="53"/>
      <c r="G65" s="53"/>
      <c r="H65" s="34" t="str">
        <f>IF(OR(利用状況届出書!I65&lt;1,利用状況届出書!J65&lt;1),"",INDEX(TBL!$C$4:$AU$47,MATCH(利用状況届出書!I65,TBL!$B$4:$B$47),MATCH(利用状況届出書!J65,TBL!$C$3:$AU$3)))</f>
        <v/>
      </c>
      <c r="I65" s="11"/>
      <c r="J65" s="36">
        <f t="shared" si="0"/>
        <v>0</v>
      </c>
      <c r="K65" s="10"/>
      <c r="L65" s="10"/>
      <c r="M65" s="10"/>
      <c r="N65" s="10"/>
      <c r="O65" s="22"/>
      <c r="Q65" s="29"/>
    </row>
    <row r="66" spans="1:17" ht="35.15" customHeight="1">
      <c r="A66" s="39">
        <v>61</v>
      </c>
      <c r="B66" s="47" t="s">
        <v>57</v>
      </c>
      <c r="C66" s="7"/>
      <c r="D66" s="7"/>
      <c r="E66" s="17"/>
      <c r="F66" s="53"/>
      <c r="G66" s="53"/>
      <c r="H66" s="34" t="str">
        <f>IF(OR(利用状況届出書!I66&lt;1,利用状況届出書!J66&lt;1),"",INDEX(TBL!$C$4:$AU$47,MATCH(利用状況届出書!I66,TBL!$B$4:$B$47),MATCH(利用状況届出書!J66,TBL!$C$3:$AU$3)))</f>
        <v/>
      </c>
      <c r="I66" s="11"/>
      <c r="J66" s="36">
        <f t="shared" si="0"/>
        <v>0</v>
      </c>
      <c r="K66" s="10"/>
      <c r="L66" s="10"/>
      <c r="M66" s="10"/>
      <c r="N66" s="10"/>
      <c r="O66" s="22"/>
      <c r="Q66" s="29"/>
    </row>
    <row r="67" spans="1:17" ht="35.15" customHeight="1">
      <c r="A67" s="39">
        <v>62</v>
      </c>
      <c r="B67" s="47" t="s">
        <v>57</v>
      </c>
      <c r="C67" s="7"/>
      <c r="D67" s="7"/>
      <c r="E67" s="17"/>
      <c r="F67" s="53"/>
      <c r="G67" s="53"/>
      <c r="H67" s="34" t="str">
        <f>IF(OR(利用状況届出書!I67&lt;1,利用状況届出書!J67&lt;1),"",INDEX(TBL!$C$4:$AU$47,MATCH(利用状況届出書!I67,TBL!$B$4:$B$47),MATCH(利用状況届出書!J67,TBL!$C$3:$AU$3)))</f>
        <v/>
      </c>
      <c r="I67" s="11"/>
      <c r="J67" s="36">
        <f t="shared" si="0"/>
        <v>0</v>
      </c>
      <c r="K67" s="10"/>
      <c r="L67" s="10"/>
      <c r="M67" s="10"/>
      <c r="N67" s="10"/>
      <c r="O67" s="22"/>
      <c r="Q67" s="29"/>
    </row>
    <row r="68" spans="1:17" ht="35.15" customHeight="1">
      <c r="A68" s="39">
        <v>63</v>
      </c>
      <c r="B68" s="47" t="s">
        <v>57</v>
      </c>
      <c r="C68" s="7"/>
      <c r="D68" s="7"/>
      <c r="E68" s="17"/>
      <c r="F68" s="53"/>
      <c r="G68" s="53"/>
      <c r="H68" s="34" t="str">
        <f>IF(OR(利用状況届出書!I68&lt;1,利用状況届出書!J68&lt;1),"",INDEX(TBL!$C$4:$AU$47,MATCH(利用状況届出書!I68,TBL!$B$4:$B$47),MATCH(利用状況届出書!J68,TBL!$C$3:$AU$3)))</f>
        <v/>
      </c>
      <c r="I68" s="11"/>
      <c r="J68" s="36">
        <f t="shared" si="0"/>
        <v>0</v>
      </c>
      <c r="K68" s="10"/>
      <c r="L68" s="10"/>
      <c r="M68" s="10"/>
      <c r="N68" s="10"/>
      <c r="O68" s="22"/>
      <c r="Q68" s="29"/>
    </row>
    <row r="69" spans="1:17" ht="35.15" customHeight="1">
      <c r="A69" s="39">
        <v>64</v>
      </c>
      <c r="B69" s="47" t="s">
        <v>57</v>
      </c>
      <c r="C69" s="7"/>
      <c r="D69" s="7"/>
      <c r="E69" s="17"/>
      <c r="F69" s="53"/>
      <c r="G69" s="53"/>
      <c r="H69" s="34" t="str">
        <f>IF(OR(利用状況届出書!I69&lt;1,利用状況届出書!J69&lt;1),"",INDEX(TBL!$C$4:$AU$47,MATCH(利用状況届出書!I69,TBL!$B$4:$B$47),MATCH(利用状況届出書!J69,TBL!$C$3:$AU$3)))</f>
        <v/>
      </c>
      <c r="I69" s="11"/>
      <c r="J69" s="36">
        <f t="shared" si="0"/>
        <v>0</v>
      </c>
      <c r="K69" s="10"/>
      <c r="L69" s="10"/>
      <c r="M69" s="10"/>
      <c r="N69" s="10"/>
      <c r="O69" s="22"/>
      <c r="Q69" s="29"/>
    </row>
    <row r="70" spans="1:17" ht="35.15" customHeight="1">
      <c r="A70" s="39">
        <v>65</v>
      </c>
      <c r="B70" s="47" t="s">
        <v>57</v>
      </c>
      <c r="C70" s="7"/>
      <c r="D70" s="7"/>
      <c r="E70" s="17"/>
      <c r="F70" s="53"/>
      <c r="G70" s="53"/>
      <c r="H70" s="34" t="str">
        <f>IF(OR(利用状況届出書!I70&lt;1,利用状況届出書!J70&lt;1),"",INDEX(TBL!$C$4:$AU$47,MATCH(利用状況届出書!I70,TBL!$B$4:$B$47),MATCH(利用状況届出書!J70,TBL!$C$3:$AU$3)))</f>
        <v/>
      </c>
      <c r="I70" s="11"/>
      <c r="J70" s="36">
        <f t="shared" si="0"/>
        <v>0</v>
      </c>
      <c r="K70" s="10"/>
      <c r="L70" s="10"/>
      <c r="M70" s="10"/>
      <c r="N70" s="10"/>
      <c r="O70" s="22"/>
      <c r="Q70" s="29"/>
    </row>
    <row r="71" spans="1:17" ht="35.15" customHeight="1">
      <c r="A71" s="39">
        <v>66</v>
      </c>
      <c r="B71" s="47" t="s">
        <v>57</v>
      </c>
      <c r="C71" s="7"/>
      <c r="D71" s="7"/>
      <c r="E71" s="17"/>
      <c r="F71" s="53"/>
      <c r="G71" s="53"/>
      <c r="H71" s="34" t="str">
        <f>IF(OR(利用状況届出書!I71&lt;1,利用状況届出書!J71&lt;1),"",INDEX(TBL!$C$4:$AU$47,MATCH(利用状況届出書!I71,TBL!$B$4:$B$47),MATCH(利用状況届出書!J71,TBL!$C$3:$AU$3)))</f>
        <v/>
      </c>
      <c r="I71" s="11"/>
      <c r="J71" s="36">
        <f t="shared" ref="J71:J105" si="1">SUM(K71:O71)</f>
        <v>0</v>
      </c>
      <c r="K71" s="10"/>
      <c r="L71" s="10"/>
      <c r="M71" s="10"/>
      <c r="N71" s="10"/>
      <c r="O71" s="22"/>
      <c r="Q71" s="29"/>
    </row>
    <row r="72" spans="1:17" ht="35.15" customHeight="1">
      <c r="A72" s="39">
        <v>67</v>
      </c>
      <c r="B72" s="47" t="s">
        <v>57</v>
      </c>
      <c r="C72" s="7"/>
      <c r="D72" s="7"/>
      <c r="E72" s="17"/>
      <c r="F72" s="53"/>
      <c r="G72" s="53"/>
      <c r="H72" s="34" t="str">
        <f>IF(OR(利用状況届出書!I72&lt;1,利用状況届出書!J72&lt;1),"",INDEX(TBL!$C$4:$AU$47,MATCH(利用状況届出書!I72,TBL!$B$4:$B$47),MATCH(利用状況届出書!J72,TBL!$C$3:$AU$3)))</f>
        <v/>
      </c>
      <c r="I72" s="11"/>
      <c r="J72" s="36">
        <f t="shared" si="1"/>
        <v>0</v>
      </c>
      <c r="K72" s="10"/>
      <c r="L72" s="10"/>
      <c r="M72" s="10"/>
      <c r="N72" s="10"/>
      <c r="O72" s="22"/>
      <c r="Q72" s="29"/>
    </row>
    <row r="73" spans="1:17" ht="35.15" customHeight="1">
      <c r="A73" s="39">
        <v>68</v>
      </c>
      <c r="B73" s="47" t="s">
        <v>57</v>
      </c>
      <c r="C73" s="7"/>
      <c r="D73" s="7"/>
      <c r="E73" s="17"/>
      <c r="F73" s="53"/>
      <c r="G73" s="53"/>
      <c r="H73" s="34" t="str">
        <f>IF(OR(利用状況届出書!I73&lt;1,利用状況届出書!J73&lt;1),"",INDEX(TBL!$C$4:$AU$47,MATCH(利用状況届出書!I73,TBL!$B$4:$B$47),MATCH(利用状況届出書!J73,TBL!$C$3:$AU$3)))</f>
        <v/>
      </c>
      <c r="I73" s="11"/>
      <c r="J73" s="36">
        <f t="shared" si="1"/>
        <v>0</v>
      </c>
      <c r="K73" s="10"/>
      <c r="L73" s="10"/>
      <c r="M73" s="10"/>
      <c r="N73" s="10"/>
      <c r="O73" s="22"/>
      <c r="Q73" s="29"/>
    </row>
    <row r="74" spans="1:17" ht="35.15" customHeight="1">
      <c r="A74" s="39">
        <v>69</v>
      </c>
      <c r="B74" s="47" t="s">
        <v>57</v>
      </c>
      <c r="C74" s="7"/>
      <c r="D74" s="7"/>
      <c r="E74" s="17"/>
      <c r="F74" s="53"/>
      <c r="G74" s="53"/>
      <c r="H74" s="34" t="str">
        <f>IF(OR(利用状況届出書!I74&lt;1,利用状況届出書!J74&lt;1),"",INDEX(TBL!$C$4:$AU$47,MATCH(利用状況届出書!I74,TBL!$B$4:$B$47),MATCH(利用状況届出書!J74,TBL!$C$3:$AU$3)))</f>
        <v/>
      </c>
      <c r="I74" s="11"/>
      <c r="J74" s="36">
        <f t="shared" si="1"/>
        <v>0</v>
      </c>
      <c r="K74" s="10"/>
      <c r="L74" s="10"/>
      <c r="M74" s="10"/>
      <c r="N74" s="10"/>
      <c r="O74" s="22"/>
      <c r="Q74" s="29"/>
    </row>
    <row r="75" spans="1:17" ht="35.15" customHeight="1">
      <c r="A75" s="39">
        <v>70</v>
      </c>
      <c r="B75" s="47" t="s">
        <v>57</v>
      </c>
      <c r="C75" s="7"/>
      <c r="D75" s="7"/>
      <c r="E75" s="17"/>
      <c r="F75" s="53"/>
      <c r="G75" s="53"/>
      <c r="H75" s="34" t="str">
        <f>IF(OR(利用状況届出書!I75&lt;1,利用状況届出書!J75&lt;1),"",INDEX(TBL!$C$4:$AU$47,MATCH(利用状況届出書!I75,TBL!$B$4:$B$47),MATCH(利用状況届出書!J75,TBL!$C$3:$AU$3)))</f>
        <v/>
      </c>
      <c r="I75" s="11"/>
      <c r="J75" s="36">
        <f t="shared" si="1"/>
        <v>0</v>
      </c>
      <c r="K75" s="10"/>
      <c r="L75" s="10"/>
      <c r="M75" s="10"/>
      <c r="N75" s="10"/>
      <c r="O75" s="22"/>
      <c r="Q75" s="29"/>
    </row>
    <row r="76" spans="1:17" ht="35.15" customHeight="1">
      <c r="A76" s="39">
        <v>71</v>
      </c>
      <c r="B76" s="47" t="s">
        <v>57</v>
      </c>
      <c r="C76" s="7"/>
      <c r="D76" s="7"/>
      <c r="E76" s="17"/>
      <c r="F76" s="53"/>
      <c r="G76" s="53"/>
      <c r="H76" s="34" t="str">
        <f>IF(OR(利用状況届出書!I76&lt;1,利用状況届出書!J76&lt;1),"",INDEX(TBL!$C$4:$AU$47,MATCH(利用状況届出書!I76,TBL!$B$4:$B$47),MATCH(利用状況届出書!J76,TBL!$C$3:$AU$3)))</f>
        <v/>
      </c>
      <c r="I76" s="11"/>
      <c r="J76" s="36">
        <f t="shared" si="1"/>
        <v>0</v>
      </c>
      <c r="K76" s="10"/>
      <c r="L76" s="10"/>
      <c r="M76" s="10"/>
      <c r="N76" s="10"/>
      <c r="O76" s="22"/>
      <c r="Q76" s="29"/>
    </row>
    <row r="77" spans="1:17" ht="35.15" customHeight="1">
      <c r="A77" s="39">
        <v>72</v>
      </c>
      <c r="B77" s="47" t="s">
        <v>57</v>
      </c>
      <c r="C77" s="7"/>
      <c r="D77" s="7"/>
      <c r="E77" s="17"/>
      <c r="F77" s="53"/>
      <c r="G77" s="53"/>
      <c r="H77" s="34" t="str">
        <f>IF(OR(利用状況届出書!I77&lt;1,利用状況届出書!J77&lt;1),"",INDEX(TBL!$C$4:$AU$47,MATCH(利用状況届出書!I77,TBL!$B$4:$B$47),MATCH(利用状況届出書!J77,TBL!$C$3:$AU$3)))</f>
        <v/>
      </c>
      <c r="I77" s="11"/>
      <c r="J77" s="36">
        <f t="shared" si="1"/>
        <v>0</v>
      </c>
      <c r="K77" s="10"/>
      <c r="L77" s="10"/>
      <c r="M77" s="10"/>
      <c r="N77" s="10"/>
      <c r="O77" s="22"/>
      <c r="Q77" s="29"/>
    </row>
    <row r="78" spans="1:17" ht="35.15" customHeight="1">
      <c r="A78" s="39">
        <v>73</v>
      </c>
      <c r="B78" s="47" t="s">
        <v>57</v>
      </c>
      <c r="C78" s="7"/>
      <c r="D78" s="7"/>
      <c r="E78" s="17"/>
      <c r="F78" s="53"/>
      <c r="G78" s="53"/>
      <c r="H78" s="34" t="str">
        <f>IF(OR(利用状況届出書!I78&lt;1,利用状況届出書!J78&lt;1),"",INDEX(TBL!$C$4:$AU$47,MATCH(利用状況届出書!I78,TBL!$B$4:$B$47),MATCH(利用状況届出書!J78,TBL!$C$3:$AU$3)))</f>
        <v/>
      </c>
      <c r="I78" s="11"/>
      <c r="J78" s="36">
        <f t="shared" si="1"/>
        <v>0</v>
      </c>
      <c r="K78" s="10"/>
      <c r="L78" s="10"/>
      <c r="M78" s="10"/>
      <c r="N78" s="10"/>
      <c r="O78" s="22"/>
      <c r="Q78" s="29"/>
    </row>
    <row r="79" spans="1:17" ht="35.15" customHeight="1">
      <c r="A79" s="39">
        <v>74</v>
      </c>
      <c r="B79" s="47" t="s">
        <v>57</v>
      </c>
      <c r="C79" s="7"/>
      <c r="D79" s="7"/>
      <c r="E79" s="17"/>
      <c r="F79" s="53"/>
      <c r="G79" s="53"/>
      <c r="H79" s="34" t="str">
        <f>IF(OR(利用状況届出書!I79&lt;1,利用状況届出書!J79&lt;1),"",INDEX(TBL!$C$4:$AU$47,MATCH(利用状況届出書!I79,TBL!$B$4:$B$47),MATCH(利用状況届出書!J79,TBL!$C$3:$AU$3)))</f>
        <v/>
      </c>
      <c r="I79" s="11"/>
      <c r="J79" s="36">
        <f t="shared" si="1"/>
        <v>0</v>
      </c>
      <c r="K79" s="10"/>
      <c r="L79" s="10"/>
      <c r="M79" s="10"/>
      <c r="N79" s="10"/>
      <c r="O79" s="22"/>
      <c r="Q79" s="29"/>
    </row>
    <row r="80" spans="1:17" ht="35.15" customHeight="1">
      <c r="A80" s="39">
        <v>75</v>
      </c>
      <c r="B80" s="47" t="s">
        <v>57</v>
      </c>
      <c r="C80" s="7"/>
      <c r="D80" s="7"/>
      <c r="E80" s="17"/>
      <c r="F80" s="53"/>
      <c r="G80" s="53"/>
      <c r="H80" s="34" t="str">
        <f>IF(OR(利用状況届出書!I80&lt;1,利用状況届出書!J80&lt;1),"",INDEX(TBL!$C$4:$AU$47,MATCH(利用状況届出書!I80,TBL!$B$4:$B$47),MATCH(利用状況届出書!J80,TBL!$C$3:$AU$3)))</f>
        <v/>
      </c>
      <c r="I80" s="11"/>
      <c r="J80" s="36">
        <f t="shared" si="1"/>
        <v>0</v>
      </c>
      <c r="K80" s="10"/>
      <c r="L80" s="10"/>
      <c r="M80" s="10"/>
      <c r="N80" s="10"/>
      <c r="O80" s="22"/>
      <c r="Q80" s="29"/>
    </row>
    <row r="81" spans="1:17" ht="35.15" customHeight="1">
      <c r="A81" s="39">
        <v>76</v>
      </c>
      <c r="B81" s="47" t="s">
        <v>57</v>
      </c>
      <c r="C81" s="7"/>
      <c r="D81" s="7"/>
      <c r="E81" s="17"/>
      <c r="F81" s="53"/>
      <c r="G81" s="53"/>
      <c r="H81" s="34" t="str">
        <f>IF(OR(利用状況届出書!I81&lt;1,利用状況届出書!J81&lt;1),"",INDEX(TBL!$C$4:$AU$47,MATCH(利用状況届出書!I81,TBL!$B$4:$B$47),MATCH(利用状況届出書!J81,TBL!$C$3:$AU$3)))</f>
        <v/>
      </c>
      <c r="I81" s="11"/>
      <c r="J81" s="36">
        <f t="shared" si="1"/>
        <v>0</v>
      </c>
      <c r="K81" s="10"/>
      <c r="L81" s="10"/>
      <c r="M81" s="10"/>
      <c r="N81" s="10"/>
      <c r="O81" s="22"/>
      <c r="Q81" s="29"/>
    </row>
    <row r="82" spans="1:17" ht="35.15" customHeight="1">
      <c r="A82" s="39">
        <v>77</v>
      </c>
      <c r="B82" s="47" t="s">
        <v>57</v>
      </c>
      <c r="C82" s="7"/>
      <c r="D82" s="7"/>
      <c r="E82" s="17"/>
      <c r="F82" s="53"/>
      <c r="G82" s="53"/>
      <c r="H82" s="34" t="str">
        <f>IF(OR(利用状況届出書!I82&lt;1,利用状況届出書!J82&lt;1),"",INDEX(TBL!$C$4:$AU$47,MATCH(利用状況届出書!I82,TBL!$B$4:$B$47),MATCH(利用状況届出書!J82,TBL!$C$3:$AU$3)))</f>
        <v/>
      </c>
      <c r="I82" s="11"/>
      <c r="J82" s="36">
        <f t="shared" si="1"/>
        <v>0</v>
      </c>
      <c r="K82" s="10"/>
      <c r="L82" s="10"/>
      <c r="M82" s="10"/>
      <c r="N82" s="10"/>
      <c r="O82" s="22"/>
      <c r="Q82" s="29"/>
    </row>
    <row r="83" spans="1:17" ht="35.15" customHeight="1">
      <c r="A83" s="39">
        <v>78</v>
      </c>
      <c r="B83" s="47" t="s">
        <v>57</v>
      </c>
      <c r="C83" s="7"/>
      <c r="D83" s="7"/>
      <c r="E83" s="17"/>
      <c r="F83" s="53"/>
      <c r="G83" s="53"/>
      <c r="H83" s="34" t="str">
        <f>IF(OR(利用状況届出書!I83&lt;1,利用状況届出書!J83&lt;1),"",INDEX(TBL!$C$4:$AU$47,MATCH(利用状況届出書!I83,TBL!$B$4:$B$47),MATCH(利用状況届出書!J83,TBL!$C$3:$AU$3)))</f>
        <v/>
      </c>
      <c r="I83" s="11"/>
      <c r="J83" s="36">
        <f t="shared" si="1"/>
        <v>0</v>
      </c>
      <c r="K83" s="10"/>
      <c r="L83" s="10"/>
      <c r="M83" s="10"/>
      <c r="N83" s="10"/>
      <c r="O83" s="22"/>
      <c r="Q83" s="29"/>
    </row>
    <row r="84" spans="1:17" ht="35.15" customHeight="1">
      <c r="A84" s="39">
        <v>79</v>
      </c>
      <c r="B84" s="47" t="s">
        <v>57</v>
      </c>
      <c r="C84" s="7"/>
      <c r="D84" s="7"/>
      <c r="E84" s="17"/>
      <c r="F84" s="53"/>
      <c r="G84" s="53"/>
      <c r="H84" s="34" t="str">
        <f>IF(OR(利用状況届出書!I84&lt;1,利用状況届出書!J84&lt;1),"",INDEX(TBL!$C$4:$AU$47,MATCH(利用状況届出書!I84,TBL!$B$4:$B$47),MATCH(利用状況届出書!J84,TBL!$C$3:$AU$3)))</f>
        <v/>
      </c>
      <c r="I84" s="11"/>
      <c r="J84" s="36">
        <f t="shared" si="1"/>
        <v>0</v>
      </c>
      <c r="K84" s="10"/>
      <c r="L84" s="10"/>
      <c r="M84" s="10"/>
      <c r="N84" s="10"/>
      <c r="O84" s="22"/>
      <c r="Q84" s="29"/>
    </row>
    <row r="85" spans="1:17" ht="35.15" customHeight="1">
      <c r="A85" s="39">
        <v>80</v>
      </c>
      <c r="B85" s="47" t="s">
        <v>57</v>
      </c>
      <c r="C85" s="7"/>
      <c r="D85" s="7"/>
      <c r="E85" s="17"/>
      <c r="F85" s="53"/>
      <c r="G85" s="53"/>
      <c r="H85" s="34" t="str">
        <f>IF(OR(利用状況届出書!I85&lt;1,利用状況届出書!J85&lt;1),"",INDEX(TBL!$C$4:$AU$47,MATCH(利用状況届出書!I85,TBL!$B$4:$B$47),MATCH(利用状況届出書!J85,TBL!$C$3:$AU$3)))</f>
        <v/>
      </c>
      <c r="I85" s="11"/>
      <c r="J85" s="36">
        <f t="shared" si="1"/>
        <v>0</v>
      </c>
      <c r="K85" s="10"/>
      <c r="L85" s="10"/>
      <c r="M85" s="10"/>
      <c r="N85" s="10"/>
      <c r="O85" s="22"/>
      <c r="Q85" s="29"/>
    </row>
    <row r="86" spans="1:17" ht="35.15" customHeight="1">
      <c r="A86" s="39">
        <v>81</v>
      </c>
      <c r="B86" s="47" t="s">
        <v>57</v>
      </c>
      <c r="C86" s="7"/>
      <c r="D86" s="7"/>
      <c r="E86" s="17"/>
      <c r="F86" s="53"/>
      <c r="G86" s="53"/>
      <c r="H86" s="34" t="str">
        <f>IF(OR(利用状況届出書!I86&lt;1,利用状況届出書!J86&lt;1),"",INDEX(TBL!$C$4:$AU$47,MATCH(利用状況届出書!I86,TBL!$B$4:$B$47),MATCH(利用状況届出書!J86,TBL!$C$3:$AU$3)))</f>
        <v/>
      </c>
      <c r="I86" s="11"/>
      <c r="J86" s="36">
        <f t="shared" si="1"/>
        <v>0</v>
      </c>
      <c r="K86" s="10"/>
      <c r="L86" s="10"/>
      <c r="M86" s="10"/>
      <c r="N86" s="10"/>
      <c r="O86" s="22"/>
      <c r="Q86" s="29"/>
    </row>
    <row r="87" spans="1:17" ht="35.15" customHeight="1">
      <c r="A87" s="39">
        <v>82</v>
      </c>
      <c r="B87" s="47" t="s">
        <v>57</v>
      </c>
      <c r="C87" s="7"/>
      <c r="D87" s="7"/>
      <c r="E87" s="17"/>
      <c r="F87" s="53"/>
      <c r="G87" s="53"/>
      <c r="H87" s="34" t="str">
        <f>IF(OR(利用状況届出書!I87&lt;1,利用状況届出書!J87&lt;1),"",INDEX(TBL!$C$4:$AU$47,MATCH(利用状況届出書!I87,TBL!$B$4:$B$47),MATCH(利用状況届出書!J87,TBL!$C$3:$AU$3)))</f>
        <v/>
      </c>
      <c r="I87" s="11"/>
      <c r="J87" s="36">
        <f t="shared" si="1"/>
        <v>0</v>
      </c>
      <c r="K87" s="10"/>
      <c r="L87" s="10"/>
      <c r="M87" s="10"/>
      <c r="N87" s="10"/>
      <c r="O87" s="22"/>
      <c r="Q87" s="29"/>
    </row>
    <row r="88" spans="1:17" ht="35.15" customHeight="1">
      <c r="A88" s="39">
        <v>83</v>
      </c>
      <c r="B88" s="47" t="s">
        <v>57</v>
      </c>
      <c r="C88" s="7"/>
      <c r="D88" s="7"/>
      <c r="E88" s="17"/>
      <c r="F88" s="53"/>
      <c r="G88" s="53"/>
      <c r="H88" s="34" t="str">
        <f>IF(OR(利用状況届出書!I88&lt;1,利用状況届出書!J88&lt;1),"",INDEX(TBL!$C$4:$AU$47,MATCH(利用状況届出書!I88,TBL!$B$4:$B$47),MATCH(利用状況届出書!J88,TBL!$C$3:$AU$3)))</f>
        <v/>
      </c>
      <c r="I88" s="11"/>
      <c r="J88" s="36">
        <f t="shared" si="1"/>
        <v>0</v>
      </c>
      <c r="K88" s="10"/>
      <c r="L88" s="10"/>
      <c r="M88" s="10"/>
      <c r="N88" s="10"/>
      <c r="O88" s="22"/>
      <c r="Q88" s="29"/>
    </row>
    <row r="89" spans="1:17" ht="35.15" customHeight="1">
      <c r="A89" s="39">
        <v>84</v>
      </c>
      <c r="B89" s="47" t="s">
        <v>57</v>
      </c>
      <c r="C89" s="7"/>
      <c r="D89" s="7"/>
      <c r="E89" s="17"/>
      <c r="F89" s="53"/>
      <c r="G89" s="53"/>
      <c r="H89" s="34" t="str">
        <f>IF(OR(利用状況届出書!I89&lt;1,利用状況届出書!J89&lt;1),"",INDEX(TBL!$C$4:$AU$47,MATCH(利用状況届出書!I89,TBL!$B$4:$B$47),MATCH(利用状況届出書!J89,TBL!$C$3:$AU$3)))</f>
        <v/>
      </c>
      <c r="I89" s="11"/>
      <c r="J89" s="36">
        <f t="shared" si="1"/>
        <v>0</v>
      </c>
      <c r="K89" s="10"/>
      <c r="L89" s="10"/>
      <c r="M89" s="10"/>
      <c r="N89" s="10"/>
      <c r="O89" s="22"/>
      <c r="Q89" s="29"/>
    </row>
    <row r="90" spans="1:17" ht="35.15" customHeight="1">
      <c r="A90" s="39">
        <v>85</v>
      </c>
      <c r="B90" s="47" t="s">
        <v>57</v>
      </c>
      <c r="C90" s="7"/>
      <c r="D90" s="7"/>
      <c r="E90" s="17"/>
      <c r="F90" s="53"/>
      <c r="G90" s="53"/>
      <c r="H90" s="34" t="str">
        <f>IF(OR(利用状況届出書!I90&lt;1,利用状況届出書!J90&lt;1),"",INDEX(TBL!$C$4:$AU$47,MATCH(利用状況届出書!I90,TBL!$B$4:$B$47),MATCH(利用状況届出書!J90,TBL!$C$3:$AU$3)))</f>
        <v/>
      </c>
      <c r="I90" s="11"/>
      <c r="J90" s="36">
        <f t="shared" si="1"/>
        <v>0</v>
      </c>
      <c r="K90" s="10"/>
      <c r="L90" s="10"/>
      <c r="M90" s="10"/>
      <c r="N90" s="10"/>
      <c r="O90" s="22"/>
      <c r="Q90" s="29"/>
    </row>
    <row r="91" spans="1:17" ht="35.15" customHeight="1">
      <c r="A91" s="39">
        <v>86</v>
      </c>
      <c r="B91" s="47" t="s">
        <v>57</v>
      </c>
      <c r="C91" s="7"/>
      <c r="D91" s="7"/>
      <c r="E91" s="17"/>
      <c r="F91" s="53"/>
      <c r="G91" s="53"/>
      <c r="H91" s="34" t="str">
        <f>IF(OR(利用状況届出書!I91&lt;1,利用状況届出書!J91&lt;1),"",INDEX(TBL!$C$4:$AU$47,MATCH(利用状況届出書!I91,TBL!$B$4:$B$47),MATCH(利用状況届出書!J91,TBL!$C$3:$AU$3)))</f>
        <v/>
      </c>
      <c r="I91" s="11"/>
      <c r="J91" s="36">
        <f t="shared" si="1"/>
        <v>0</v>
      </c>
      <c r="K91" s="10"/>
      <c r="L91" s="10"/>
      <c r="M91" s="10"/>
      <c r="N91" s="10"/>
      <c r="O91" s="22"/>
      <c r="Q91" s="29"/>
    </row>
    <row r="92" spans="1:17" ht="35.15" customHeight="1">
      <c r="A92" s="39">
        <v>87</v>
      </c>
      <c r="B92" s="47" t="s">
        <v>57</v>
      </c>
      <c r="C92" s="7"/>
      <c r="D92" s="7"/>
      <c r="E92" s="17"/>
      <c r="F92" s="53"/>
      <c r="G92" s="53"/>
      <c r="H92" s="34" t="str">
        <f>IF(OR(利用状況届出書!I92&lt;1,利用状況届出書!J92&lt;1),"",INDEX(TBL!$C$4:$AU$47,MATCH(利用状況届出書!I92,TBL!$B$4:$B$47),MATCH(利用状況届出書!J92,TBL!$C$3:$AU$3)))</f>
        <v/>
      </c>
      <c r="I92" s="11"/>
      <c r="J92" s="36">
        <f t="shared" si="1"/>
        <v>0</v>
      </c>
      <c r="K92" s="10"/>
      <c r="L92" s="10"/>
      <c r="M92" s="10"/>
      <c r="N92" s="10"/>
      <c r="O92" s="22"/>
      <c r="Q92" s="29"/>
    </row>
    <row r="93" spans="1:17" ht="35.15" customHeight="1">
      <c r="A93" s="39">
        <v>88</v>
      </c>
      <c r="B93" s="47" t="s">
        <v>57</v>
      </c>
      <c r="C93" s="7"/>
      <c r="D93" s="7"/>
      <c r="E93" s="17"/>
      <c r="F93" s="53"/>
      <c r="G93" s="53"/>
      <c r="H93" s="34" t="str">
        <f>IF(OR(利用状況届出書!I93&lt;1,利用状況届出書!J93&lt;1),"",INDEX(TBL!$C$4:$AU$47,MATCH(利用状況届出書!I93,TBL!$B$4:$B$47),MATCH(利用状況届出書!J93,TBL!$C$3:$AU$3)))</f>
        <v/>
      </c>
      <c r="I93" s="11"/>
      <c r="J93" s="36">
        <f t="shared" si="1"/>
        <v>0</v>
      </c>
      <c r="K93" s="10"/>
      <c r="L93" s="10"/>
      <c r="M93" s="10"/>
      <c r="N93" s="10"/>
      <c r="O93" s="22"/>
      <c r="Q93" s="29"/>
    </row>
    <row r="94" spans="1:17" ht="35.15" customHeight="1">
      <c r="A94" s="39">
        <v>89</v>
      </c>
      <c r="B94" s="47" t="s">
        <v>57</v>
      </c>
      <c r="C94" s="7"/>
      <c r="D94" s="7"/>
      <c r="E94" s="17"/>
      <c r="F94" s="53"/>
      <c r="G94" s="53"/>
      <c r="H94" s="34" t="str">
        <f>IF(OR(利用状況届出書!I94&lt;1,利用状況届出書!J94&lt;1),"",INDEX(TBL!$C$4:$AU$47,MATCH(利用状況届出書!I94,TBL!$B$4:$B$47),MATCH(利用状況届出書!J94,TBL!$C$3:$AU$3)))</f>
        <v/>
      </c>
      <c r="I94" s="11"/>
      <c r="J94" s="36">
        <f t="shared" si="1"/>
        <v>0</v>
      </c>
      <c r="K94" s="10"/>
      <c r="L94" s="10"/>
      <c r="M94" s="10"/>
      <c r="N94" s="10"/>
      <c r="O94" s="22"/>
      <c r="Q94" s="29"/>
    </row>
    <row r="95" spans="1:17" ht="35.15" customHeight="1">
      <c r="A95" s="39">
        <v>90</v>
      </c>
      <c r="B95" s="47" t="s">
        <v>57</v>
      </c>
      <c r="C95" s="7"/>
      <c r="D95" s="7"/>
      <c r="E95" s="17"/>
      <c r="F95" s="53"/>
      <c r="G95" s="53"/>
      <c r="H95" s="34" t="str">
        <f>IF(OR(利用状況届出書!I95&lt;1,利用状況届出書!J95&lt;1),"",INDEX(TBL!$C$4:$AU$47,MATCH(利用状況届出書!I95,TBL!$B$4:$B$47),MATCH(利用状況届出書!J95,TBL!$C$3:$AU$3)))</f>
        <v/>
      </c>
      <c r="I95" s="11"/>
      <c r="J95" s="36">
        <f t="shared" si="1"/>
        <v>0</v>
      </c>
      <c r="K95" s="10"/>
      <c r="L95" s="10"/>
      <c r="M95" s="10"/>
      <c r="N95" s="10"/>
      <c r="O95" s="22"/>
      <c r="Q95" s="29"/>
    </row>
    <row r="96" spans="1:17" ht="35.15" customHeight="1">
      <c r="A96" s="39">
        <v>91</v>
      </c>
      <c r="B96" s="47" t="s">
        <v>57</v>
      </c>
      <c r="C96" s="7"/>
      <c r="D96" s="7"/>
      <c r="E96" s="17"/>
      <c r="F96" s="53"/>
      <c r="G96" s="53"/>
      <c r="H96" s="34" t="str">
        <f>IF(OR(利用状況届出書!I96&lt;1,利用状況届出書!J96&lt;1),"",INDEX(TBL!$C$4:$AU$47,MATCH(利用状況届出書!I96,TBL!$B$4:$B$47),MATCH(利用状況届出書!J96,TBL!$C$3:$AU$3)))</f>
        <v/>
      </c>
      <c r="I96" s="11"/>
      <c r="J96" s="36">
        <f t="shared" si="1"/>
        <v>0</v>
      </c>
      <c r="K96" s="10"/>
      <c r="L96" s="10"/>
      <c r="M96" s="10"/>
      <c r="N96" s="10"/>
      <c r="O96" s="22"/>
      <c r="Q96" s="29"/>
    </row>
    <row r="97" spans="1:17" ht="35.15" customHeight="1">
      <c r="A97" s="39">
        <v>92</v>
      </c>
      <c r="B97" s="47" t="s">
        <v>57</v>
      </c>
      <c r="C97" s="7"/>
      <c r="D97" s="7"/>
      <c r="E97" s="17"/>
      <c r="F97" s="53"/>
      <c r="G97" s="53"/>
      <c r="H97" s="34" t="str">
        <f>IF(OR(利用状況届出書!I97&lt;1,利用状況届出書!J97&lt;1),"",INDEX(TBL!$C$4:$AU$47,MATCH(利用状況届出書!I97,TBL!$B$4:$B$47),MATCH(利用状況届出書!J97,TBL!$C$3:$AU$3)))</f>
        <v/>
      </c>
      <c r="I97" s="11"/>
      <c r="J97" s="36">
        <f t="shared" si="1"/>
        <v>0</v>
      </c>
      <c r="K97" s="10"/>
      <c r="L97" s="10"/>
      <c r="M97" s="10"/>
      <c r="N97" s="10"/>
      <c r="O97" s="22"/>
      <c r="Q97" s="29"/>
    </row>
    <row r="98" spans="1:17" ht="35.15" customHeight="1">
      <c r="A98" s="39">
        <v>93</v>
      </c>
      <c r="B98" s="47" t="s">
        <v>57</v>
      </c>
      <c r="C98" s="7"/>
      <c r="D98" s="7"/>
      <c r="E98" s="17"/>
      <c r="F98" s="53"/>
      <c r="G98" s="53"/>
      <c r="H98" s="34" t="str">
        <f>IF(OR(利用状況届出書!I98&lt;1,利用状況届出書!J98&lt;1),"",INDEX(TBL!$C$4:$AU$47,MATCH(利用状況届出書!I98,TBL!$B$4:$B$47),MATCH(利用状況届出書!J98,TBL!$C$3:$AU$3)))</f>
        <v/>
      </c>
      <c r="I98" s="11"/>
      <c r="J98" s="36">
        <f t="shared" si="1"/>
        <v>0</v>
      </c>
      <c r="K98" s="10"/>
      <c r="L98" s="10"/>
      <c r="M98" s="10"/>
      <c r="N98" s="10"/>
      <c r="O98" s="22"/>
      <c r="Q98" s="29"/>
    </row>
    <row r="99" spans="1:17" ht="35.15" customHeight="1">
      <c r="A99" s="39">
        <v>94</v>
      </c>
      <c r="B99" s="47" t="s">
        <v>57</v>
      </c>
      <c r="C99" s="7"/>
      <c r="D99" s="7"/>
      <c r="E99" s="17"/>
      <c r="F99" s="53"/>
      <c r="G99" s="53"/>
      <c r="H99" s="34" t="str">
        <f>IF(OR(利用状況届出書!I99&lt;1,利用状況届出書!J99&lt;1),"",INDEX(TBL!$C$4:$AU$47,MATCH(利用状況届出書!I99,TBL!$B$4:$B$47),MATCH(利用状況届出書!J99,TBL!$C$3:$AU$3)))</f>
        <v/>
      </c>
      <c r="I99" s="11"/>
      <c r="J99" s="36">
        <f t="shared" si="1"/>
        <v>0</v>
      </c>
      <c r="K99" s="10"/>
      <c r="L99" s="10"/>
      <c r="M99" s="10"/>
      <c r="N99" s="10"/>
      <c r="O99" s="22"/>
      <c r="Q99" s="29"/>
    </row>
    <row r="100" spans="1:17" ht="35.15" customHeight="1">
      <c r="A100" s="39">
        <v>95</v>
      </c>
      <c r="B100" s="47" t="s">
        <v>57</v>
      </c>
      <c r="C100" s="7"/>
      <c r="D100" s="7"/>
      <c r="E100" s="17"/>
      <c r="F100" s="53"/>
      <c r="G100" s="53"/>
      <c r="H100" s="34" t="str">
        <f>IF(OR(利用状況届出書!I100&lt;1,利用状況届出書!J100&lt;1),"",INDEX(TBL!$C$4:$AU$47,MATCH(利用状況届出書!I100,TBL!$B$4:$B$47),MATCH(利用状況届出書!J100,TBL!$C$3:$AU$3)))</f>
        <v/>
      </c>
      <c r="I100" s="11"/>
      <c r="J100" s="36">
        <f t="shared" si="1"/>
        <v>0</v>
      </c>
      <c r="K100" s="10"/>
      <c r="L100" s="10"/>
      <c r="M100" s="10"/>
      <c r="N100" s="10"/>
      <c r="O100" s="22"/>
      <c r="Q100" s="29"/>
    </row>
    <row r="101" spans="1:17" ht="35.15" customHeight="1">
      <c r="A101" s="39">
        <v>96</v>
      </c>
      <c r="B101" s="47" t="s">
        <v>57</v>
      </c>
      <c r="C101" s="7"/>
      <c r="D101" s="7"/>
      <c r="E101" s="17"/>
      <c r="F101" s="53"/>
      <c r="G101" s="53"/>
      <c r="H101" s="34" t="str">
        <f>IF(OR(利用状況届出書!I101&lt;1,利用状況届出書!J101&lt;1),"",INDEX(TBL!$C$4:$AU$47,MATCH(利用状況届出書!I101,TBL!$B$4:$B$47),MATCH(利用状況届出書!J101,TBL!$C$3:$AU$3)))</f>
        <v/>
      </c>
      <c r="I101" s="11"/>
      <c r="J101" s="36">
        <f t="shared" si="1"/>
        <v>0</v>
      </c>
      <c r="K101" s="10"/>
      <c r="L101" s="10"/>
      <c r="M101" s="10"/>
      <c r="N101" s="10"/>
      <c r="O101" s="22"/>
      <c r="Q101" s="29"/>
    </row>
    <row r="102" spans="1:17" ht="35.15" customHeight="1">
      <c r="A102" s="39">
        <v>97</v>
      </c>
      <c r="B102" s="47" t="s">
        <v>57</v>
      </c>
      <c r="C102" s="7"/>
      <c r="D102" s="7"/>
      <c r="E102" s="17"/>
      <c r="F102" s="53"/>
      <c r="G102" s="53"/>
      <c r="H102" s="34" t="str">
        <f>IF(OR(利用状況届出書!I102&lt;1,利用状況届出書!J102&lt;1),"",INDEX(TBL!$C$4:$AU$47,MATCH(利用状況届出書!I102,TBL!$B$4:$B$47),MATCH(利用状況届出書!J102,TBL!$C$3:$AU$3)))</f>
        <v/>
      </c>
      <c r="I102" s="11"/>
      <c r="J102" s="36">
        <f t="shared" si="1"/>
        <v>0</v>
      </c>
      <c r="K102" s="10"/>
      <c r="L102" s="10"/>
      <c r="M102" s="10"/>
      <c r="N102" s="10"/>
      <c r="O102" s="22"/>
      <c r="Q102" s="29"/>
    </row>
    <row r="103" spans="1:17" ht="35.15" customHeight="1">
      <c r="A103" s="39">
        <v>98</v>
      </c>
      <c r="B103" s="47" t="s">
        <v>57</v>
      </c>
      <c r="C103" s="7"/>
      <c r="D103" s="7"/>
      <c r="E103" s="17"/>
      <c r="F103" s="53"/>
      <c r="G103" s="53"/>
      <c r="H103" s="34" t="str">
        <f>IF(OR(利用状況届出書!I103&lt;1,利用状況届出書!J103&lt;1),"",INDEX(TBL!$C$4:$AU$47,MATCH(利用状況届出書!I103,TBL!$B$4:$B$47),MATCH(利用状況届出書!J103,TBL!$C$3:$AU$3)))</f>
        <v/>
      </c>
      <c r="I103" s="11"/>
      <c r="J103" s="36">
        <f t="shared" si="1"/>
        <v>0</v>
      </c>
      <c r="K103" s="10"/>
      <c r="L103" s="10"/>
      <c r="M103" s="10"/>
      <c r="N103" s="10"/>
      <c r="O103" s="22"/>
      <c r="Q103" s="29"/>
    </row>
    <row r="104" spans="1:17" ht="35.15" customHeight="1">
      <c r="A104" s="39">
        <v>99</v>
      </c>
      <c r="B104" s="47" t="s">
        <v>57</v>
      </c>
      <c r="C104" s="7"/>
      <c r="D104" s="7"/>
      <c r="E104" s="17"/>
      <c r="F104" s="53"/>
      <c r="G104" s="53"/>
      <c r="H104" s="34" t="str">
        <f>IF(OR(利用状況届出書!I104&lt;1,利用状況届出書!J104&lt;1),"",INDEX(TBL!$C$4:$AU$47,MATCH(利用状況届出書!I104,TBL!$B$4:$B$47),MATCH(利用状況届出書!J104,TBL!$C$3:$AU$3)))</f>
        <v/>
      </c>
      <c r="I104" s="11"/>
      <c r="J104" s="36">
        <f t="shared" si="1"/>
        <v>0</v>
      </c>
      <c r="K104" s="10"/>
      <c r="L104" s="10"/>
      <c r="M104" s="10"/>
      <c r="N104" s="10"/>
      <c r="O104" s="22"/>
      <c r="Q104" s="29"/>
    </row>
    <row r="105" spans="1:17" ht="35.15" customHeight="1" thickBot="1">
      <c r="A105" s="40">
        <v>100</v>
      </c>
      <c r="B105" s="49" t="s">
        <v>57</v>
      </c>
      <c r="C105" s="24"/>
      <c r="D105" s="24"/>
      <c r="E105" s="23"/>
      <c r="F105" s="54"/>
      <c r="G105" s="54"/>
      <c r="H105" s="35" t="str">
        <f>IF(OR(利用状況届出書!I105&lt;1,利用状況届出書!J105&lt;1),"",INDEX(TBL!$C$4:$AU$47,MATCH(利用状況届出書!I105,TBL!$B$4:$B$47),MATCH(利用状況届出書!J105,TBL!$C$3:$AU$3)))</f>
        <v/>
      </c>
      <c r="I105" s="25"/>
      <c r="J105" s="37">
        <f t="shared" si="1"/>
        <v>0</v>
      </c>
      <c r="K105" s="26"/>
      <c r="L105" s="26"/>
      <c r="M105" s="26"/>
      <c r="N105" s="26"/>
      <c r="O105" s="46"/>
      <c r="Q105" s="30"/>
    </row>
  </sheetData>
  <sheetProtection insertRows="0" deleteRows="0" selectLockedCells="1"/>
  <mergeCells count="17">
    <mergeCell ref="Q4:Q5"/>
    <mergeCell ref="B1:C1"/>
    <mergeCell ref="B2:C2"/>
    <mergeCell ref="B4:B5"/>
    <mergeCell ref="G4:G5"/>
    <mergeCell ref="J4:J5"/>
    <mergeCell ref="K4:M4"/>
    <mergeCell ref="A1:A2"/>
    <mergeCell ref="N4:N5"/>
    <mergeCell ref="O4:O5"/>
    <mergeCell ref="C4:C5"/>
    <mergeCell ref="D4:D5"/>
    <mergeCell ref="I4:I5"/>
    <mergeCell ref="A4:A5"/>
    <mergeCell ref="H4:H5"/>
    <mergeCell ref="E4:E5"/>
    <mergeCell ref="F4:F5"/>
  </mergeCells>
  <phoneticPr fontId="2"/>
  <dataValidations count="1">
    <dataValidation type="list" allowBlank="1" showInputMessage="1" showErrorMessage="1" sqref="B6:B105" xr:uid="{00000000-0002-0000-0100-000000000000}">
      <formula1>"変更なし,新規,閉店,変更あり"</formula1>
    </dataValidation>
  </dataValidations>
  <pageMargins left="0.59055118110236227" right="0.39370078740157483" top="0.74803149606299213" bottom="0.59055118110236227" header="0.31496062992125984" footer="0.31496062992125984"/>
  <pageSetup paperSize="8" scale="74" fitToHeight="0" orientation="landscape" r:id="rId1"/>
  <headerFooter>
    <oddHeader>&amp;L&amp;16
一般社団法人日本音楽著作権協会　御中&amp;C&amp;18利用状況届出書&amp;R&amp;18&amp;D</oddHeader>
    <oddFooter>&amp;C&amp;"Century,標準"&amp;16&amp;P/&amp;N</oddFooter>
  </headerFooter>
  <rowBreaks count="1" manualBreakCount="1">
    <brk id="5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1"/>
  <sheetViews>
    <sheetView showZeros="0" zoomScale="48" zoomScaleNormal="75" workbookViewId="0">
      <selection activeCell="H7" sqref="H7"/>
    </sheetView>
  </sheetViews>
  <sheetFormatPr defaultColWidth="9" defaultRowHeight="35.15" customHeight="1"/>
  <cols>
    <col min="1" max="1" width="12.08984375" style="9" customWidth="1"/>
    <col min="2" max="2" width="10.6328125" style="9" customWidth="1"/>
    <col min="3" max="3" width="30.6328125" style="8" customWidth="1"/>
    <col min="4" max="4" width="50.6328125" style="8" customWidth="1"/>
    <col min="5" max="7" width="20.6328125" style="8" customWidth="1"/>
    <col min="8" max="8" width="11.6328125" style="12" customWidth="1"/>
    <col min="9" max="9" width="11.6328125" style="8" customWidth="1"/>
    <col min="10" max="10" width="11.6328125" style="2" customWidth="1"/>
    <col min="11" max="15" width="10.6328125" style="8" customWidth="1"/>
    <col min="16" max="16" width="3.7265625" style="8" customWidth="1"/>
    <col min="17" max="17" width="15.6328125" style="8" customWidth="1"/>
    <col min="18" max="16384" width="9" style="2"/>
  </cols>
  <sheetData>
    <row r="1" spans="1:17" ht="35.15" customHeight="1">
      <c r="A1" s="73" t="s">
        <v>9</v>
      </c>
      <c r="B1" s="88" t="s">
        <v>10</v>
      </c>
      <c r="C1" s="89"/>
      <c r="D1" s="19"/>
    </row>
    <row r="2" spans="1:17" ht="35.15" customHeight="1" thickBot="1">
      <c r="A2" s="74"/>
      <c r="B2" s="90" t="s">
        <v>11</v>
      </c>
      <c r="C2" s="91"/>
      <c r="D2" s="20"/>
    </row>
    <row r="3" spans="1:17" ht="35.15" customHeight="1" thickBot="1">
      <c r="Q3" s="8" t="s">
        <v>35</v>
      </c>
    </row>
    <row r="4" spans="1:17" ht="35.15" customHeight="1">
      <c r="A4" s="73" t="s">
        <v>8</v>
      </c>
      <c r="B4" s="85" t="s">
        <v>41</v>
      </c>
      <c r="C4" s="79" t="s">
        <v>0</v>
      </c>
      <c r="D4" s="79" t="s">
        <v>1</v>
      </c>
      <c r="E4" s="75" t="s">
        <v>32</v>
      </c>
      <c r="F4" s="85" t="s">
        <v>33</v>
      </c>
      <c r="G4" s="85" t="s">
        <v>42</v>
      </c>
      <c r="H4" s="83" t="s">
        <v>48</v>
      </c>
      <c r="I4" s="81" t="s">
        <v>46</v>
      </c>
      <c r="J4" s="93" t="s">
        <v>47</v>
      </c>
      <c r="K4" s="79" t="s">
        <v>4</v>
      </c>
      <c r="L4" s="79"/>
      <c r="M4" s="79"/>
      <c r="N4" s="75" t="s">
        <v>2</v>
      </c>
      <c r="O4" s="77" t="s">
        <v>3</v>
      </c>
      <c r="P4" s="9"/>
      <c r="Q4" s="86" t="s">
        <v>34</v>
      </c>
    </row>
    <row r="5" spans="1:17" ht="35.15" customHeight="1" thickBot="1">
      <c r="A5" s="82"/>
      <c r="B5" s="92"/>
      <c r="C5" s="80"/>
      <c r="D5" s="80"/>
      <c r="E5" s="76"/>
      <c r="F5" s="76"/>
      <c r="G5" s="92"/>
      <c r="H5" s="84"/>
      <c r="I5" s="80"/>
      <c r="J5" s="94"/>
      <c r="K5" s="38" t="s">
        <v>5</v>
      </c>
      <c r="L5" s="38" t="s">
        <v>6</v>
      </c>
      <c r="M5" s="38" t="s">
        <v>7</v>
      </c>
      <c r="N5" s="76"/>
      <c r="O5" s="78"/>
      <c r="P5" s="9"/>
      <c r="Q5" s="87"/>
    </row>
    <row r="6" spans="1:17" ht="35.15" customHeight="1" thickTop="1">
      <c r="A6" s="31" t="s">
        <v>49</v>
      </c>
      <c r="B6" s="47" t="s">
        <v>57</v>
      </c>
      <c r="C6" s="18" t="s">
        <v>43</v>
      </c>
      <c r="D6" s="18" t="s">
        <v>44</v>
      </c>
      <c r="E6" s="18" t="s">
        <v>56</v>
      </c>
      <c r="F6" s="18"/>
      <c r="G6" s="33"/>
      <c r="H6" s="34">
        <f>IF(OR(【記入例】利用状況届出書!I6&lt;1,【記入例】利用状況届出書!J6&lt;1),"",INDEX(TBL!$C$4:$AU$47,MATCH(【記入例】利用状況届出書!I6,TBL!$B$4:$B$47),MATCH(【記入例】利用状況届出書!J6,TBL!$C$3:$AU$3)))</f>
        <v>15860</v>
      </c>
      <c r="I6" s="11">
        <v>10000</v>
      </c>
      <c r="J6" s="36">
        <f>SUM(K6:O6)</f>
        <v>410</v>
      </c>
      <c r="K6" s="10">
        <v>150</v>
      </c>
      <c r="L6" s="10">
        <v>80</v>
      </c>
      <c r="M6" s="10"/>
      <c r="N6" s="10">
        <v>60</v>
      </c>
      <c r="O6" s="22">
        <v>120</v>
      </c>
      <c r="P6" s="9"/>
      <c r="Q6" s="32"/>
    </row>
    <row r="7" spans="1:17" ht="35.15" customHeight="1">
      <c r="A7" s="21" t="s">
        <v>50</v>
      </c>
      <c r="B7" s="48" t="s">
        <v>61</v>
      </c>
      <c r="C7" s="15" t="s">
        <v>53</v>
      </c>
      <c r="D7" s="15" t="s">
        <v>44</v>
      </c>
      <c r="E7" s="16" t="s">
        <v>58</v>
      </c>
      <c r="F7" s="52">
        <v>41974</v>
      </c>
      <c r="G7" s="48"/>
      <c r="H7" s="43">
        <f>IF(OR(【記入例】利用状況届出書!I7&lt;1,【記入例】利用状況届出書!J7&lt;1),"",INDEX(TBL!$C$4:$AU$47,MATCH(【記入例】利用状況届出書!I7,TBL!$B$4:$B$47),MATCH(【記入例】利用状況届出書!J7,TBL!$C$3:$AU$3)))</f>
        <v>6100</v>
      </c>
      <c r="I7" s="41">
        <v>10000</v>
      </c>
      <c r="J7" s="44">
        <f>SUM(K7:O7)</f>
        <v>120</v>
      </c>
      <c r="K7" s="42">
        <v>120</v>
      </c>
      <c r="L7" s="42"/>
      <c r="M7" s="42"/>
      <c r="N7" s="42"/>
      <c r="O7" s="45"/>
      <c r="P7" s="9"/>
      <c r="Q7" s="28"/>
    </row>
    <row r="8" spans="1:17" ht="35.15" customHeight="1">
      <c r="A8" s="21" t="s">
        <v>51</v>
      </c>
      <c r="B8" s="48" t="s">
        <v>62</v>
      </c>
      <c r="C8" s="15" t="s">
        <v>54</v>
      </c>
      <c r="D8" s="15" t="s">
        <v>44</v>
      </c>
      <c r="E8" s="16" t="s">
        <v>59</v>
      </c>
      <c r="F8" s="16"/>
      <c r="G8" s="52">
        <v>41973</v>
      </c>
      <c r="H8" s="43" t="str">
        <f>IF(OR(【記入例】利用状況届出書!I8&lt;1,【記入例】利用状況届出書!J8&lt;1),"",INDEX(TBL!$C$4:$AU$47,MATCH(【記入例】利用状況届出書!I8,TBL!$B$4:$B$47),MATCH(【記入例】利用状況届出書!J8,TBL!$C$3:$AU$3)))</f>
        <v/>
      </c>
      <c r="I8" s="41"/>
      <c r="J8" s="44">
        <f>SUM(K8:O8)</f>
        <v>0</v>
      </c>
      <c r="K8" s="42"/>
      <c r="L8" s="42"/>
      <c r="M8" s="42"/>
      <c r="N8" s="42"/>
      <c r="O8" s="45"/>
      <c r="P8" s="9"/>
      <c r="Q8" s="28"/>
    </row>
    <row r="9" spans="1:17" ht="35.15" customHeight="1">
      <c r="A9" s="21" t="s">
        <v>52</v>
      </c>
      <c r="B9" s="48" t="s">
        <v>63</v>
      </c>
      <c r="C9" s="15" t="s">
        <v>55</v>
      </c>
      <c r="D9" s="15" t="s">
        <v>44</v>
      </c>
      <c r="E9" s="16" t="s">
        <v>60</v>
      </c>
      <c r="F9" s="16"/>
      <c r="G9" s="52">
        <v>41883</v>
      </c>
      <c r="H9" s="43">
        <f>IF(OR(【記入例】利用状況届出書!I9&lt;1,【記入例】利用状況届出書!J9&lt;1),"",INDEX(TBL!$C$4:$AU$47,MATCH(【記入例】利用状況届出書!I9,TBL!$B$4:$B$47),MATCH(【記入例】利用状況届出書!J9,TBL!$C$3:$AU$3)))</f>
        <v>7320</v>
      </c>
      <c r="I9" s="41">
        <v>10000</v>
      </c>
      <c r="J9" s="44">
        <f>SUM(K9:O9)</f>
        <v>180</v>
      </c>
      <c r="K9" s="50">
        <v>120</v>
      </c>
      <c r="L9" s="15"/>
      <c r="M9" s="15"/>
      <c r="N9" s="16"/>
      <c r="O9" s="51">
        <v>60</v>
      </c>
      <c r="P9" s="9"/>
      <c r="Q9" s="28"/>
    </row>
    <row r="10" spans="1:17" ht="19.5" customHeight="1"/>
    <row r="11" spans="1:17" ht="35.15" customHeight="1">
      <c r="B11" s="96" t="s">
        <v>65</v>
      </c>
      <c r="C11" s="97"/>
      <c r="D11" s="98"/>
    </row>
  </sheetData>
  <sheetProtection insertRows="0" deleteRows="0" selectLockedCells="1"/>
  <mergeCells count="18">
    <mergeCell ref="H4:H5"/>
    <mergeCell ref="I4:I5"/>
    <mergeCell ref="A1:A2"/>
    <mergeCell ref="B1:C1"/>
    <mergeCell ref="B2:C2"/>
    <mergeCell ref="A4:A5"/>
    <mergeCell ref="B4:B5"/>
    <mergeCell ref="C4:C5"/>
    <mergeCell ref="J4:J5"/>
    <mergeCell ref="K4:M4"/>
    <mergeCell ref="N4:N5"/>
    <mergeCell ref="O4:O5"/>
    <mergeCell ref="Q4:Q5"/>
    <mergeCell ref="B11:D11"/>
    <mergeCell ref="D4:D5"/>
    <mergeCell ref="E4:E5"/>
    <mergeCell ref="F4:F5"/>
    <mergeCell ref="G4:G5"/>
  </mergeCells>
  <phoneticPr fontId="7"/>
  <dataValidations count="1">
    <dataValidation type="list" allowBlank="1" showInputMessage="1" showErrorMessage="1" sqref="B6:B9" xr:uid="{00000000-0002-0000-0200-000000000000}">
      <formula1>"変更なし,新規,閉店,変更あり"</formula1>
    </dataValidation>
  </dataValidations>
  <pageMargins left="0.59055118110236227" right="0.39370078740157483" top="0.74803149606299213" bottom="0.59055118110236227" header="0.31496062992125984" footer="0.31496062992125984"/>
  <pageSetup paperSize="8" scale="74" fitToHeight="0" orientation="landscape" cellComments="asDisplayed" r:id="rId1"/>
  <headerFooter>
    <oddHeader>&amp;L&amp;16
一般社団法人日本音楽著作権協会　御中&amp;C&amp;18利用状況届出書&amp;R&amp;18&amp;D</oddHeader>
    <oddFooter>&amp;C&amp;"Century,標準"&amp;16&amp;P/&amp;N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9"/>
  <sheetViews>
    <sheetView topLeftCell="A16" zoomScaleNormal="100" workbookViewId="0">
      <selection activeCell="G40" sqref="G40"/>
    </sheetView>
  </sheetViews>
  <sheetFormatPr defaultColWidth="9" defaultRowHeight="35.15" customHeight="1"/>
  <cols>
    <col min="1" max="1" width="5.26953125" style="1" customWidth="1"/>
    <col min="2" max="16384" width="9" style="1"/>
  </cols>
  <sheetData>
    <row r="1" spans="1:13" ht="35.15" customHeight="1">
      <c r="A1" s="3" t="s">
        <v>12</v>
      </c>
      <c r="B1" s="4" t="s">
        <v>19</v>
      </c>
      <c r="C1" s="4"/>
      <c r="D1" s="4"/>
      <c r="E1" s="4"/>
      <c r="F1" s="4"/>
      <c r="G1" s="4"/>
      <c r="H1" s="4"/>
      <c r="I1" s="4"/>
      <c r="J1" s="4"/>
      <c r="K1" s="4"/>
      <c r="L1" s="4"/>
      <c r="M1" s="4"/>
    </row>
    <row r="2" spans="1:13" ht="35.15" customHeight="1">
      <c r="A2" s="5" t="s">
        <v>13</v>
      </c>
      <c r="B2" s="4" t="s">
        <v>20</v>
      </c>
      <c r="C2" s="4"/>
      <c r="D2" s="4"/>
      <c r="E2" s="4"/>
      <c r="F2" s="4"/>
      <c r="G2" s="4"/>
      <c r="H2" s="4"/>
      <c r="I2" s="4"/>
      <c r="J2" s="4"/>
      <c r="K2" s="4"/>
      <c r="L2" s="4"/>
      <c r="M2" s="4"/>
    </row>
    <row r="3" spans="1:13" ht="35.15" customHeight="1">
      <c r="A3" s="5"/>
      <c r="B3" s="4" t="s">
        <v>21</v>
      </c>
      <c r="C3" s="4"/>
      <c r="D3" s="4"/>
      <c r="E3" s="4"/>
      <c r="F3" s="4"/>
      <c r="G3" s="4"/>
      <c r="H3" s="4"/>
      <c r="I3" s="4"/>
      <c r="J3" s="4"/>
      <c r="K3" s="4"/>
      <c r="L3" s="4"/>
      <c r="M3" s="4"/>
    </row>
    <row r="4" spans="1:13" ht="35.15" customHeight="1">
      <c r="A4" s="5"/>
      <c r="B4" s="4" t="s">
        <v>22</v>
      </c>
      <c r="C4" s="4"/>
      <c r="D4" s="4"/>
      <c r="E4" s="4"/>
      <c r="F4" s="4"/>
      <c r="G4" s="4"/>
      <c r="H4" s="4"/>
      <c r="I4" s="4"/>
      <c r="J4" s="4"/>
      <c r="K4" s="4"/>
      <c r="L4" s="4"/>
      <c r="M4" s="4"/>
    </row>
    <row r="5" spans="1:13" ht="35.15" customHeight="1">
      <c r="A5" s="5" t="s">
        <v>13</v>
      </c>
      <c r="B5" s="4" t="s">
        <v>45</v>
      </c>
      <c r="C5" s="4"/>
      <c r="D5" s="4"/>
      <c r="E5" s="4"/>
      <c r="F5" s="4"/>
      <c r="G5" s="4"/>
      <c r="H5" s="4"/>
      <c r="I5" s="4"/>
      <c r="J5" s="4"/>
      <c r="K5" s="4"/>
      <c r="L5" s="4"/>
      <c r="M5" s="4"/>
    </row>
    <row r="6" spans="1:13" ht="35.15" customHeight="1">
      <c r="A6" s="5" t="s">
        <v>13</v>
      </c>
      <c r="B6" s="6" t="s">
        <v>36</v>
      </c>
      <c r="C6" s="4"/>
      <c r="D6" s="4"/>
      <c r="E6" s="4"/>
      <c r="F6" s="4"/>
      <c r="G6" s="4"/>
      <c r="H6" s="4"/>
      <c r="I6" s="4"/>
      <c r="J6" s="4"/>
      <c r="K6" s="4"/>
      <c r="L6" s="4"/>
      <c r="M6" s="4"/>
    </row>
    <row r="7" spans="1:13" ht="35.15" customHeight="1">
      <c r="A7" s="5" t="s">
        <v>13</v>
      </c>
      <c r="B7" s="4" t="s">
        <v>14</v>
      </c>
      <c r="C7" s="4"/>
      <c r="D7" s="4"/>
      <c r="E7" s="4"/>
      <c r="F7" s="4"/>
      <c r="G7" s="4"/>
      <c r="H7" s="4"/>
      <c r="I7" s="4"/>
      <c r="J7" s="4"/>
      <c r="K7" s="4"/>
      <c r="L7" s="4"/>
      <c r="M7" s="4"/>
    </row>
    <row r="8" spans="1:13" ht="10" customHeight="1">
      <c r="A8" s="4"/>
      <c r="B8" s="4"/>
      <c r="C8" s="4"/>
      <c r="D8" s="4"/>
      <c r="E8" s="4"/>
      <c r="F8" s="4"/>
      <c r="G8" s="4"/>
      <c r="H8" s="4"/>
      <c r="I8" s="4"/>
      <c r="J8" s="4"/>
      <c r="K8" s="4"/>
      <c r="L8" s="4"/>
      <c r="M8" s="4"/>
    </row>
    <row r="9" spans="1:13" ht="35.15" customHeight="1">
      <c r="A9" s="3" t="s">
        <v>15</v>
      </c>
      <c r="B9" s="4" t="s">
        <v>16</v>
      </c>
      <c r="C9" s="4"/>
      <c r="D9" s="4"/>
      <c r="E9" s="4"/>
      <c r="F9" s="4"/>
      <c r="G9" s="4"/>
      <c r="H9" s="4"/>
      <c r="I9" s="4"/>
      <c r="J9" s="4"/>
      <c r="K9" s="4"/>
      <c r="L9" s="4"/>
      <c r="M9" s="4"/>
    </row>
    <row r="10" spans="1:13" ht="35.15" customHeight="1">
      <c r="A10" s="5" t="s">
        <v>13</v>
      </c>
      <c r="B10" s="4" t="s">
        <v>17</v>
      </c>
      <c r="C10" s="4"/>
      <c r="D10" s="4"/>
      <c r="E10" s="4"/>
      <c r="F10" s="4"/>
      <c r="G10" s="4"/>
      <c r="H10" s="4"/>
      <c r="I10" s="4"/>
      <c r="J10" s="4"/>
      <c r="K10" s="4"/>
      <c r="L10" s="4"/>
      <c r="M10" s="4"/>
    </row>
    <row r="11" spans="1:13" ht="35.15" customHeight="1">
      <c r="A11" s="4"/>
      <c r="B11" s="4" t="s">
        <v>18</v>
      </c>
      <c r="C11" s="4"/>
      <c r="D11" s="4"/>
      <c r="E11" s="4"/>
      <c r="F11" s="4"/>
      <c r="G11" s="4"/>
      <c r="H11" s="4"/>
      <c r="I11" s="4"/>
      <c r="J11" s="4"/>
      <c r="K11" s="4"/>
      <c r="L11" s="4"/>
      <c r="M11" s="4"/>
    </row>
    <row r="12" spans="1:13" ht="10" customHeight="1">
      <c r="A12" s="4"/>
      <c r="B12" s="4"/>
      <c r="C12" s="4"/>
      <c r="D12" s="4"/>
      <c r="E12" s="4"/>
      <c r="F12" s="4"/>
      <c r="G12" s="4"/>
      <c r="H12" s="4"/>
      <c r="I12" s="4"/>
      <c r="J12" s="4"/>
      <c r="K12" s="4"/>
      <c r="L12" s="4"/>
      <c r="M12" s="4"/>
    </row>
    <row r="13" spans="1:13" ht="35.15" customHeight="1">
      <c r="A13" s="3" t="s">
        <v>23</v>
      </c>
      <c r="B13" s="4" t="s">
        <v>24</v>
      </c>
      <c r="C13" s="4"/>
      <c r="D13" s="4"/>
      <c r="E13" s="4"/>
      <c r="F13" s="4"/>
      <c r="G13" s="4"/>
      <c r="H13" s="4"/>
      <c r="I13" s="4"/>
      <c r="J13" s="4"/>
      <c r="K13" s="4"/>
      <c r="L13" s="4"/>
      <c r="M13" s="4"/>
    </row>
    <row r="14" spans="1:13" ht="35.15" customHeight="1">
      <c r="A14" s="5" t="s">
        <v>13</v>
      </c>
      <c r="B14" s="4" t="s">
        <v>40</v>
      </c>
      <c r="C14" s="4"/>
      <c r="D14" s="4"/>
      <c r="E14" s="4"/>
      <c r="F14" s="4"/>
      <c r="G14" s="4"/>
      <c r="H14" s="4"/>
      <c r="I14" s="4"/>
      <c r="J14" s="4"/>
      <c r="K14" s="4"/>
      <c r="L14" s="4"/>
      <c r="M14" s="4"/>
    </row>
    <row r="15" spans="1:13" ht="25" customHeight="1"/>
    <row r="31" spans="1:2" ht="35.15" customHeight="1">
      <c r="A31" s="4"/>
      <c r="B31" s="4" t="s">
        <v>25</v>
      </c>
    </row>
    <row r="32" spans="1:2" ht="35.15" customHeight="1">
      <c r="A32" s="4"/>
      <c r="B32" s="4" t="s">
        <v>26</v>
      </c>
    </row>
    <row r="33" spans="1:2" ht="10" customHeight="1">
      <c r="A33" s="4"/>
      <c r="B33" s="4"/>
    </row>
    <row r="34" spans="1:2" ht="35.15" customHeight="1">
      <c r="A34" s="3" t="s">
        <v>27</v>
      </c>
      <c r="B34" s="4" t="s">
        <v>28</v>
      </c>
    </row>
    <row r="35" spans="1:2" ht="35.15" customHeight="1">
      <c r="A35" s="5" t="s">
        <v>37</v>
      </c>
      <c r="B35" s="6" t="s">
        <v>38</v>
      </c>
    </row>
    <row r="36" spans="1:2" ht="35.15" customHeight="1">
      <c r="A36" s="5" t="s">
        <v>13</v>
      </c>
      <c r="B36" s="6" t="s">
        <v>39</v>
      </c>
    </row>
    <row r="37" spans="1:2" ht="35.15" customHeight="1">
      <c r="A37" s="5" t="s">
        <v>13</v>
      </c>
      <c r="B37" s="4" t="s">
        <v>29</v>
      </c>
    </row>
    <row r="38" spans="1:2" ht="35.15" customHeight="1">
      <c r="A38" s="5" t="s">
        <v>13</v>
      </c>
      <c r="B38" s="4" t="s">
        <v>30</v>
      </c>
    </row>
    <row r="39" spans="1:2" ht="35.15" customHeight="1">
      <c r="A39" s="4"/>
      <c r="B39" s="4" t="s">
        <v>31</v>
      </c>
    </row>
  </sheetData>
  <phoneticPr fontId="2"/>
  <pageMargins left="0.7" right="0.7" top="0.75" bottom="0.75" header="0.3" footer="0.3"/>
  <pageSetup paperSize="9" scale="63" fitToHeight="0" orientation="portrait" r:id="rId1"/>
  <headerFooter>
    <oddHeader>&amp;L&amp;16
利用状況届出書作成時の注意点</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3:AU76"/>
  <sheetViews>
    <sheetView zoomScale="41" workbookViewId="0"/>
  </sheetViews>
  <sheetFormatPr defaultRowHeight="13"/>
  <cols>
    <col min="1" max="1" width="17.90625" bestFit="1" customWidth="1"/>
  </cols>
  <sheetData>
    <row r="3" spans="2:47">
      <c r="C3">
        <v>1</v>
      </c>
      <c r="D3">
        <v>67</v>
      </c>
      <c r="E3">
        <v>166</v>
      </c>
      <c r="F3">
        <v>199</v>
      </c>
      <c r="G3">
        <v>232</v>
      </c>
      <c r="H3">
        <v>265</v>
      </c>
      <c r="I3">
        <v>298</v>
      </c>
      <c r="J3">
        <v>331</v>
      </c>
      <c r="K3">
        <v>364</v>
      </c>
      <c r="L3">
        <v>397</v>
      </c>
      <c r="M3">
        <v>430</v>
      </c>
      <c r="N3">
        <v>463</v>
      </c>
      <c r="O3">
        <v>496</v>
      </c>
      <c r="P3">
        <v>529</v>
      </c>
      <c r="Q3">
        <v>562</v>
      </c>
      <c r="R3">
        <v>595</v>
      </c>
      <c r="S3">
        <v>628</v>
      </c>
      <c r="T3">
        <v>661</v>
      </c>
      <c r="U3">
        <v>694</v>
      </c>
      <c r="V3">
        <v>727</v>
      </c>
      <c r="W3">
        <v>760</v>
      </c>
      <c r="X3">
        <v>793</v>
      </c>
      <c r="Y3">
        <v>826</v>
      </c>
      <c r="Z3">
        <v>859</v>
      </c>
      <c r="AA3">
        <v>892</v>
      </c>
      <c r="AB3">
        <v>925</v>
      </c>
      <c r="AC3">
        <v>958</v>
      </c>
      <c r="AD3">
        <v>991</v>
      </c>
      <c r="AE3">
        <v>1024</v>
      </c>
      <c r="AF3">
        <v>1057</v>
      </c>
      <c r="AG3">
        <v>1090</v>
      </c>
      <c r="AH3">
        <v>1123</v>
      </c>
      <c r="AI3">
        <v>1156</v>
      </c>
      <c r="AJ3">
        <v>1189</v>
      </c>
      <c r="AK3">
        <v>1222</v>
      </c>
      <c r="AL3">
        <v>1255</v>
      </c>
      <c r="AM3">
        <v>1288</v>
      </c>
      <c r="AN3">
        <v>1321</v>
      </c>
      <c r="AO3">
        <v>1354</v>
      </c>
      <c r="AP3">
        <v>1387</v>
      </c>
      <c r="AQ3">
        <v>1420</v>
      </c>
      <c r="AR3">
        <v>1453</v>
      </c>
      <c r="AS3">
        <v>1486</v>
      </c>
      <c r="AT3">
        <v>1519</v>
      </c>
      <c r="AU3">
        <v>1552</v>
      </c>
    </row>
    <row r="4" spans="2:47">
      <c r="B4">
        <v>1</v>
      </c>
      <c r="C4">
        <f>+D4/2</f>
        <v>1550</v>
      </c>
      <c r="D4">
        <v>3100</v>
      </c>
      <c r="E4">
        <v>3720</v>
      </c>
      <c r="F4">
        <v>4340</v>
      </c>
      <c r="G4">
        <v>4960</v>
      </c>
      <c r="H4">
        <v>5580</v>
      </c>
      <c r="I4">
        <v>6200</v>
      </c>
      <c r="J4">
        <v>6820</v>
      </c>
      <c r="K4">
        <v>7440</v>
      </c>
      <c r="L4">
        <v>8060</v>
      </c>
      <c r="M4">
        <v>8680</v>
      </c>
      <c r="N4">
        <v>9300</v>
      </c>
      <c r="O4">
        <v>9920</v>
      </c>
      <c r="P4">
        <v>10540</v>
      </c>
      <c r="Q4">
        <v>11160</v>
      </c>
      <c r="R4">
        <v>11780</v>
      </c>
      <c r="S4">
        <v>12400</v>
      </c>
      <c r="T4">
        <v>13020</v>
      </c>
      <c r="U4">
        <v>13640</v>
      </c>
      <c r="V4">
        <v>14260</v>
      </c>
      <c r="W4">
        <v>14880</v>
      </c>
      <c r="X4">
        <v>15500</v>
      </c>
      <c r="Y4">
        <v>16120</v>
      </c>
      <c r="Z4">
        <v>16740</v>
      </c>
      <c r="AA4">
        <v>17360</v>
      </c>
      <c r="AB4">
        <v>17980</v>
      </c>
      <c r="AC4">
        <v>18600</v>
      </c>
      <c r="AD4">
        <v>19220</v>
      </c>
      <c r="AE4">
        <v>19840</v>
      </c>
      <c r="AF4">
        <v>20460</v>
      </c>
      <c r="AG4">
        <v>21080</v>
      </c>
      <c r="AH4">
        <v>21700</v>
      </c>
      <c r="AI4">
        <v>22320</v>
      </c>
      <c r="AJ4">
        <v>22940</v>
      </c>
      <c r="AK4">
        <v>23560</v>
      </c>
      <c r="AL4">
        <v>24180</v>
      </c>
      <c r="AM4">
        <v>24800</v>
      </c>
      <c r="AN4">
        <v>25420</v>
      </c>
      <c r="AO4">
        <v>26040</v>
      </c>
      <c r="AP4">
        <v>26660</v>
      </c>
      <c r="AQ4">
        <v>27280</v>
      </c>
      <c r="AR4">
        <v>27900</v>
      </c>
      <c r="AS4">
        <v>28520</v>
      </c>
      <c r="AT4">
        <v>29140</v>
      </c>
      <c r="AU4" s="13">
        <f>+AT4+620</f>
        <v>29760</v>
      </c>
    </row>
    <row r="5" spans="2:47">
      <c r="B5">
        <v>5001</v>
      </c>
      <c r="C5">
        <f t="shared" ref="C5:C47" si="0">+D5/2</f>
        <v>1700</v>
      </c>
      <c r="D5">
        <v>3400</v>
      </c>
      <c r="E5">
        <v>4080</v>
      </c>
      <c r="F5">
        <v>4760</v>
      </c>
      <c r="G5">
        <v>5440</v>
      </c>
      <c r="H5">
        <v>6120</v>
      </c>
      <c r="I5">
        <v>6800</v>
      </c>
      <c r="J5">
        <v>7480</v>
      </c>
      <c r="K5">
        <v>8160</v>
      </c>
      <c r="L5">
        <v>8840</v>
      </c>
      <c r="M5">
        <v>9520</v>
      </c>
      <c r="N5">
        <v>10200</v>
      </c>
      <c r="O5">
        <v>10880</v>
      </c>
      <c r="P5">
        <v>11560</v>
      </c>
      <c r="Q5">
        <v>12240</v>
      </c>
      <c r="R5">
        <v>12920</v>
      </c>
      <c r="S5">
        <v>13600</v>
      </c>
      <c r="T5">
        <v>14280</v>
      </c>
      <c r="U5">
        <v>14960</v>
      </c>
      <c r="V5">
        <v>15640</v>
      </c>
      <c r="W5">
        <v>16320</v>
      </c>
      <c r="X5">
        <v>17000</v>
      </c>
      <c r="Y5">
        <v>17680</v>
      </c>
      <c r="Z5">
        <v>18360</v>
      </c>
      <c r="AA5">
        <v>19040</v>
      </c>
      <c r="AB5">
        <v>19720</v>
      </c>
      <c r="AC5">
        <v>20400</v>
      </c>
      <c r="AD5">
        <v>21080</v>
      </c>
      <c r="AE5">
        <v>21760</v>
      </c>
      <c r="AF5">
        <v>22440</v>
      </c>
      <c r="AG5">
        <v>23120</v>
      </c>
      <c r="AH5">
        <v>23800</v>
      </c>
      <c r="AI5">
        <v>24480</v>
      </c>
      <c r="AJ5">
        <v>25160</v>
      </c>
      <c r="AK5">
        <v>25840</v>
      </c>
      <c r="AL5">
        <v>26520</v>
      </c>
      <c r="AM5">
        <v>27200</v>
      </c>
      <c r="AN5">
        <v>27880</v>
      </c>
      <c r="AO5">
        <v>28560</v>
      </c>
      <c r="AP5">
        <v>29240</v>
      </c>
      <c r="AQ5">
        <v>29920</v>
      </c>
      <c r="AR5">
        <v>30600</v>
      </c>
      <c r="AS5">
        <v>31280</v>
      </c>
      <c r="AT5">
        <v>31960</v>
      </c>
      <c r="AU5" s="13">
        <f>+AT5+680</f>
        <v>32640</v>
      </c>
    </row>
    <row r="6" spans="2:47">
      <c r="B6">
        <v>5501</v>
      </c>
      <c r="C6">
        <f t="shared" si="0"/>
        <v>1850</v>
      </c>
      <c r="D6">
        <v>3700</v>
      </c>
      <c r="E6">
        <v>4440</v>
      </c>
      <c r="F6">
        <v>5180</v>
      </c>
      <c r="G6">
        <v>5920</v>
      </c>
      <c r="H6">
        <v>6660</v>
      </c>
      <c r="I6">
        <v>7400</v>
      </c>
      <c r="J6">
        <v>8140</v>
      </c>
      <c r="K6">
        <v>8880</v>
      </c>
      <c r="L6">
        <v>9620</v>
      </c>
      <c r="M6">
        <v>10360</v>
      </c>
      <c r="N6">
        <v>11100</v>
      </c>
      <c r="O6">
        <v>11840</v>
      </c>
      <c r="P6">
        <v>12580</v>
      </c>
      <c r="Q6">
        <v>13320</v>
      </c>
      <c r="R6">
        <v>14060</v>
      </c>
      <c r="S6">
        <v>14800</v>
      </c>
      <c r="T6">
        <v>15540</v>
      </c>
      <c r="U6">
        <v>16280</v>
      </c>
      <c r="V6">
        <v>17020</v>
      </c>
      <c r="W6">
        <v>17760</v>
      </c>
      <c r="X6">
        <v>18500</v>
      </c>
      <c r="Y6">
        <v>19240</v>
      </c>
      <c r="Z6">
        <v>19980</v>
      </c>
      <c r="AA6">
        <v>20720</v>
      </c>
      <c r="AB6">
        <v>21460</v>
      </c>
      <c r="AC6">
        <v>22200</v>
      </c>
      <c r="AD6">
        <v>22940</v>
      </c>
      <c r="AE6">
        <v>23680</v>
      </c>
      <c r="AF6">
        <v>24420</v>
      </c>
      <c r="AG6">
        <v>25160</v>
      </c>
      <c r="AH6">
        <v>25900</v>
      </c>
      <c r="AI6">
        <v>26640</v>
      </c>
      <c r="AJ6">
        <v>27380</v>
      </c>
      <c r="AK6">
        <v>28120</v>
      </c>
      <c r="AL6">
        <v>28860</v>
      </c>
      <c r="AM6">
        <v>29600</v>
      </c>
      <c r="AN6">
        <v>30340</v>
      </c>
      <c r="AO6">
        <v>31080</v>
      </c>
      <c r="AP6">
        <v>31820</v>
      </c>
      <c r="AQ6">
        <v>32560</v>
      </c>
      <c r="AR6">
        <v>33300</v>
      </c>
      <c r="AS6">
        <v>34040</v>
      </c>
      <c r="AT6">
        <v>34780</v>
      </c>
      <c r="AU6" s="13">
        <f>+AT6+740</f>
        <v>35520</v>
      </c>
    </row>
    <row r="7" spans="2:47">
      <c r="B7">
        <v>6001</v>
      </c>
      <c r="C7">
        <f t="shared" si="0"/>
        <v>2000</v>
      </c>
      <c r="D7">
        <v>4000</v>
      </c>
      <c r="E7">
        <v>4800</v>
      </c>
      <c r="F7">
        <v>5600</v>
      </c>
      <c r="G7">
        <v>6400</v>
      </c>
      <c r="H7">
        <v>7200</v>
      </c>
      <c r="I7">
        <v>8000</v>
      </c>
      <c r="J7">
        <v>8800</v>
      </c>
      <c r="K7">
        <v>9600</v>
      </c>
      <c r="L7">
        <v>10400</v>
      </c>
      <c r="M7">
        <v>11200</v>
      </c>
      <c r="N7">
        <v>12000</v>
      </c>
      <c r="O7">
        <v>12800</v>
      </c>
      <c r="P7">
        <v>13600</v>
      </c>
      <c r="Q7">
        <v>14400</v>
      </c>
      <c r="R7">
        <v>15200</v>
      </c>
      <c r="S7">
        <v>16000</v>
      </c>
      <c r="T7">
        <v>16800</v>
      </c>
      <c r="U7">
        <v>17600</v>
      </c>
      <c r="V7">
        <v>18400</v>
      </c>
      <c r="W7">
        <v>19200</v>
      </c>
      <c r="X7">
        <v>20000</v>
      </c>
      <c r="Y7">
        <v>20800</v>
      </c>
      <c r="Z7">
        <v>21600</v>
      </c>
      <c r="AA7">
        <v>22400</v>
      </c>
      <c r="AB7">
        <v>23200</v>
      </c>
      <c r="AC7">
        <v>24000</v>
      </c>
      <c r="AD7">
        <v>24800</v>
      </c>
      <c r="AE7">
        <v>25600</v>
      </c>
      <c r="AF7">
        <v>26400</v>
      </c>
      <c r="AG7">
        <v>27200</v>
      </c>
      <c r="AH7">
        <v>28000</v>
      </c>
      <c r="AI7">
        <v>28800</v>
      </c>
      <c r="AJ7">
        <v>29600</v>
      </c>
      <c r="AK7">
        <v>30400</v>
      </c>
      <c r="AL7">
        <v>31200</v>
      </c>
      <c r="AM7">
        <v>32000</v>
      </c>
      <c r="AN7">
        <v>32800</v>
      </c>
      <c r="AO7">
        <v>33600</v>
      </c>
      <c r="AP7">
        <v>34400</v>
      </c>
      <c r="AQ7">
        <v>35200</v>
      </c>
      <c r="AR7">
        <v>36000</v>
      </c>
      <c r="AS7">
        <v>36800</v>
      </c>
      <c r="AT7">
        <v>37600</v>
      </c>
      <c r="AU7" s="13">
        <f>+AT7+800</f>
        <v>38400</v>
      </c>
    </row>
    <row r="8" spans="2:47">
      <c r="B8">
        <v>6501</v>
      </c>
      <c r="C8">
        <f t="shared" si="0"/>
        <v>2150</v>
      </c>
      <c r="D8">
        <v>4300</v>
      </c>
      <c r="E8">
        <v>5160</v>
      </c>
      <c r="F8">
        <v>6020</v>
      </c>
      <c r="G8">
        <v>6880</v>
      </c>
      <c r="H8">
        <v>7740</v>
      </c>
      <c r="I8">
        <v>8600</v>
      </c>
      <c r="J8">
        <v>9460</v>
      </c>
      <c r="K8">
        <v>10320</v>
      </c>
      <c r="L8">
        <v>11180</v>
      </c>
      <c r="M8">
        <v>12040</v>
      </c>
      <c r="N8">
        <v>12900</v>
      </c>
      <c r="O8">
        <v>13760</v>
      </c>
      <c r="P8">
        <v>14620</v>
      </c>
      <c r="Q8">
        <v>15480</v>
      </c>
      <c r="R8">
        <v>16340</v>
      </c>
      <c r="S8">
        <v>17200</v>
      </c>
      <c r="T8">
        <v>18060</v>
      </c>
      <c r="U8">
        <v>18920</v>
      </c>
      <c r="V8">
        <v>19780</v>
      </c>
      <c r="W8">
        <v>20640</v>
      </c>
      <c r="X8">
        <v>21500</v>
      </c>
      <c r="Y8">
        <v>22360</v>
      </c>
      <c r="Z8">
        <v>23220</v>
      </c>
      <c r="AA8">
        <v>24080</v>
      </c>
      <c r="AB8">
        <v>24940</v>
      </c>
      <c r="AC8">
        <v>25800</v>
      </c>
      <c r="AD8">
        <v>26660</v>
      </c>
      <c r="AE8">
        <v>27520</v>
      </c>
      <c r="AF8">
        <v>28380</v>
      </c>
      <c r="AG8">
        <v>29240</v>
      </c>
      <c r="AH8">
        <v>30100</v>
      </c>
      <c r="AI8">
        <v>30960</v>
      </c>
      <c r="AJ8">
        <v>31820</v>
      </c>
      <c r="AK8">
        <v>32680</v>
      </c>
      <c r="AL8">
        <v>33540</v>
      </c>
      <c r="AM8">
        <v>34400</v>
      </c>
      <c r="AN8">
        <v>35260</v>
      </c>
      <c r="AO8">
        <v>36120</v>
      </c>
      <c r="AP8">
        <v>36980</v>
      </c>
      <c r="AQ8">
        <v>37840</v>
      </c>
      <c r="AR8">
        <v>38700</v>
      </c>
      <c r="AS8">
        <v>39560</v>
      </c>
      <c r="AT8">
        <v>40420</v>
      </c>
      <c r="AU8" s="13">
        <f>+AT8+860</f>
        <v>41280</v>
      </c>
    </row>
    <row r="9" spans="2:47">
      <c r="B9">
        <v>7001</v>
      </c>
      <c r="C9">
        <f t="shared" si="0"/>
        <v>2300</v>
      </c>
      <c r="D9">
        <v>4600</v>
      </c>
      <c r="E9">
        <v>5520</v>
      </c>
      <c r="F9">
        <v>6440</v>
      </c>
      <c r="G9">
        <v>7360</v>
      </c>
      <c r="H9">
        <v>8280</v>
      </c>
      <c r="I9">
        <v>9200</v>
      </c>
      <c r="J9">
        <v>10120</v>
      </c>
      <c r="K9">
        <v>11040</v>
      </c>
      <c r="L9">
        <v>11960</v>
      </c>
      <c r="M9">
        <v>12880</v>
      </c>
      <c r="N9">
        <v>13800</v>
      </c>
      <c r="O9">
        <v>14720</v>
      </c>
      <c r="P9">
        <v>15640</v>
      </c>
      <c r="Q9">
        <v>16560</v>
      </c>
      <c r="R9">
        <v>17480</v>
      </c>
      <c r="S9">
        <v>18400</v>
      </c>
      <c r="T9">
        <v>19320</v>
      </c>
      <c r="U9">
        <v>20240</v>
      </c>
      <c r="V9">
        <v>21160</v>
      </c>
      <c r="W9">
        <v>22080</v>
      </c>
      <c r="X9">
        <v>23000</v>
      </c>
      <c r="Y9">
        <v>23920</v>
      </c>
      <c r="Z9">
        <v>24840</v>
      </c>
      <c r="AA9">
        <v>25760</v>
      </c>
      <c r="AB9">
        <v>26680</v>
      </c>
      <c r="AC9">
        <v>27600</v>
      </c>
      <c r="AD9">
        <v>28520</v>
      </c>
      <c r="AE9">
        <v>29440</v>
      </c>
      <c r="AF9">
        <v>30360</v>
      </c>
      <c r="AG9">
        <v>31280</v>
      </c>
      <c r="AH9">
        <v>32200</v>
      </c>
      <c r="AI9">
        <v>33120</v>
      </c>
      <c r="AJ9">
        <v>34040</v>
      </c>
      <c r="AK9">
        <v>34960</v>
      </c>
      <c r="AL9">
        <v>35880</v>
      </c>
      <c r="AM9">
        <v>36800</v>
      </c>
      <c r="AN9">
        <v>37720</v>
      </c>
      <c r="AO9">
        <v>38640</v>
      </c>
      <c r="AP9">
        <v>39560</v>
      </c>
      <c r="AQ9">
        <v>40480</v>
      </c>
      <c r="AR9">
        <v>41400</v>
      </c>
      <c r="AS9">
        <v>42320</v>
      </c>
      <c r="AT9">
        <v>43240</v>
      </c>
      <c r="AU9" s="13">
        <f>+AT9+920</f>
        <v>44160</v>
      </c>
    </row>
    <row r="10" spans="2:47">
      <c r="B10">
        <v>7501</v>
      </c>
      <c r="C10">
        <f t="shared" si="0"/>
        <v>2450</v>
      </c>
      <c r="D10">
        <v>4900</v>
      </c>
      <c r="E10">
        <v>5880</v>
      </c>
      <c r="F10">
        <v>6860</v>
      </c>
      <c r="G10">
        <v>7840</v>
      </c>
      <c r="H10">
        <v>8820</v>
      </c>
      <c r="I10">
        <v>9800</v>
      </c>
      <c r="J10">
        <v>10780</v>
      </c>
      <c r="K10">
        <v>11760</v>
      </c>
      <c r="L10">
        <v>12740</v>
      </c>
      <c r="M10">
        <v>13720</v>
      </c>
      <c r="N10">
        <v>14700</v>
      </c>
      <c r="O10">
        <v>15680</v>
      </c>
      <c r="P10">
        <v>16660</v>
      </c>
      <c r="Q10">
        <v>17640</v>
      </c>
      <c r="R10">
        <v>18620</v>
      </c>
      <c r="S10">
        <v>19600</v>
      </c>
      <c r="T10">
        <v>20580</v>
      </c>
      <c r="U10">
        <v>21560</v>
      </c>
      <c r="V10">
        <v>22540</v>
      </c>
      <c r="W10">
        <v>23520</v>
      </c>
      <c r="X10">
        <v>24500</v>
      </c>
      <c r="Y10">
        <v>25480</v>
      </c>
      <c r="Z10">
        <v>26460</v>
      </c>
      <c r="AA10">
        <v>27440</v>
      </c>
      <c r="AB10">
        <v>28420</v>
      </c>
      <c r="AC10">
        <v>29400</v>
      </c>
      <c r="AD10">
        <v>30380</v>
      </c>
      <c r="AE10">
        <v>31360</v>
      </c>
      <c r="AF10">
        <v>32340</v>
      </c>
      <c r="AG10">
        <v>33320</v>
      </c>
      <c r="AH10">
        <v>34300</v>
      </c>
      <c r="AI10">
        <v>35280</v>
      </c>
      <c r="AJ10">
        <v>36260</v>
      </c>
      <c r="AK10">
        <v>37240</v>
      </c>
      <c r="AL10">
        <v>38220</v>
      </c>
      <c r="AM10">
        <v>39200</v>
      </c>
      <c r="AN10">
        <v>40180</v>
      </c>
      <c r="AO10">
        <v>41160</v>
      </c>
      <c r="AP10">
        <v>42140</v>
      </c>
      <c r="AQ10">
        <v>43120</v>
      </c>
      <c r="AR10">
        <v>44100</v>
      </c>
      <c r="AS10">
        <v>45080</v>
      </c>
      <c r="AT10">
        <v>46060</v>
      </c>
      <c r="AU10" s="13">
        <f>+AT10+980</f>
        <v>47040</v>
      </c>
    </row>
    <row r="11" spans="2:47">
      <c r="B11">
        <v>8001</v>
      </c>
      <c r="C11">
        <f t="shared" si="0"/>
        <v>2600</v>
      </c>
      <c r="D11">
        <v>5200</v>
      </c>
      <c r="E11">
        <v>6240</v>
      </c>
      <c r="F11">
        <v>7280</v>
      </c>
      <c r="G11">
        <v>8320</v>
      </c>
      <c r="H11">
        <v>9360</v>
      </c>
      <c r="I11">
        <v>10400</v>
      </c>
      <c r="J11">
        <v>11440</v>
      </c>
      <c r="K11">
        <v>12480</v>
      </c>
      <c r="L11">
        <v>13520</v>
      </c>
      <c r="M11">
        <v>14560</v>
      </c>
      <c r="N11">
        <v>15600</v>
      </c>
      <c r="O11">
        <v>16640</v>
      </c>
      <c r="P11">
        <v>17680</v>
      </c>
      <c r="Q11">
        <v>18720</v>
      </c>
      <c r="R11">
        <v>19760</v>
      </c>
      <c r="S11">
        <v>20800</v>
      </c>
      <c r="T11">
        <v>21840</v>
      </c>
      <c r="U11">
        <v>22880</v>
      </c>
      <c r="V11">
        <v>23920</v>
      </c>
      <c r="W11">
        <v>24960</v>
      </c>
      <c r="X11">
        <v>26000</v>
      </c>
      <c r="Y11">
        <v>27040</v>
      </c>
      <c r="Z11">
        <v>28080</v>
      </c>
      <c r="AA11">
        <v>29120</v>
      </c>
      <c r="AB11">
        <v>30160</v>
      </c>
      <c r="AC11">
        <v>31200</v>
      </c>
      <c r="AD11">
        <v>32240</v>
      </c>
      <c r="AE11">
        <v>33280</v>
      </c>
      <c r="AF11">
        <v>34320</v>
      </c>
      <c r="AG11">
        <v>35360</v>
      </c>
      <c r="AH11">
        <v>36400</v>
      </c>
      <c r="AI11">
        <v>37440</v>
      </c>
      <c r="AJ11">
        <v>38480</v>
      </c>
      <c r="AK11">
        <v>39520</v>
      </c>
      <c r="AL11">
        <v>40560</v>
      </c>
      <c r="AM11">
        <v>41600</v>
      </c>
      <c r="AN11">
        <v>42640</v>
      </c>
      <c r="AO11">
        <v>43680</v>
      </c>
      <c r="AP11">
        <v>44720</v>
      </c>
      <c r="AQ11">
        <v>45760</v>
      </c>
      <c r="AR11">
        <v>46800</v>
      </c>
      <c r="AS11">
        <v>47840</v>
      </c>
      <c r="AT11">
        <v>48880</v>
      </c>
      <c r="AU11" s="13">
        <f>+AT11+1040</f>
        <v>49920</v>
      </c>
    </row>
    <row r="12" spans="2:47">
      <c r="B12">
        <v>8501</v>
      </c>
      <c r="C12">
        <f t="shared" si="0"/>
        <v>2750</v>
      </c>
      <c r="D12">
        <v>5500</v>
      </c>
      <c r="E12">
        <v>6600</v>
      </c>
      <c r="F12">
        <v>7700</v>
      </c>
      <c r="G12">
        <v>8800</v>
      </c>
      <c r="H12">
        <v>9900</v>
      </c>
      <c r="I12">
        <v>11000</v>
      </c>
      <c r="J12">
        <v>12100</v>
      </c>
      <c r="K12">
        <v>13200</v>
      </c>
      <c r="L12">
        <v>14300</v>
      </c>
      <c r="M12">
        <v>15400</v>
      </c>
      <c r="N12">
        <v>16500</v>
      </c>
      <c r="O12">
        <v>17600</v>
      </c>
      <c r="P12">
        <v>18700</v>
      </c>
      <c r="Q12">
        <v>19800</v>
      </c>
      <c r="R12">
        <v>20900</v>
      </c>
      <c r="S12">
        <v>22000</v>
      </c>
      <c r="T12">
        <v>23100</v>
      </c>
      <c r="U12">
        <v>24200</v>
      </c>
      <c r="V12">
        <v>25300</v>
      </c>
      <c r="W12">
        <v>26400</v>
      </c>
      <c r="X12">
        <v>27500</v>
      </c>
      <c r="Y12">
        <v>28600</v>
      </c>
      <c r="Z12">
        <v>29700</v>
      </c>
      <c r="AA12">
        <v>30800</v>
      </c>
      <c r="AB12">
        <v>31900</v>
      </c>
      <c r="AC12">
        <v>33000</v>
      </c>
      <c r="AD12">
        <v>34100</v>
      </c>
      <c r="AE12">
        <v>35200</v>
      </c>
      <c r="AF12">
        <v>36300</v>
      </c>
      <c r="AG12">
        <v>37400</v>
      </c>
      <c r="AH12">
        <v>38500</v>
      </c>
      <c r="AI12">
        <v>39600</v>
      </c>
      <c r="AJ12">
        <v>40700</v>
      </c>
      <c r="AK12">
        <v>41800</v>
      </c>
      <c r="AL12">
        <v>42900</v>
      </c>
      <c r="AM12">
        <v>44000</v>
      </c>
      <c r="AN12">
        <v>45100</v>
      </c>
      <c r="AO12">
        <v>46200</v>
      </c>
      <c r="AP12">
        <v>47300</v>
      </c>
      <c r="AQ12">
        <v>48400</v>
      </c>
      <c r="AR12">
        <v>49500</v>
      </c>
      <c r="AS12">
        <v>50600</v>
      </c>
      <c r="AT12">
        <v>51700</v>
      </c>
      <c r="AU12" s="13">
        <f>+AT12+1100</f>
        <v>52800</v>
      </c>
    </row>
    <row r="13" spans="2:47">
      <c r="B13">
        <v>9001</v>
      </c>
      <c r="C13">
        <f t="shared" si="0"/>
        <v>2900</v>
      </c>
      <c r="D13">
        <v>5800</v>
      </c>
      <c r="E13">
        <v>6960</v>
      </c>
      <c r="F13">
        <v>8120</v>
      </c>
      <c r="G13">
        <v>9280</v>
      </c>
      <c r="H13">
        <v>10440</v>
      </c>
      <c r="I13">
        <v>11600</v>
      </c>
      <c r="J13">
        <v>12760</v>
      </c>
      <c r="K13">
        <v>13920</v>
      </c>
      <c r="L13">
        <v>15080</v>
      </c>
      <c r="M13">
        <v>16240</v>
      </c>
      <c r="N13">
        <v>17400</v>
      </c>
      <c r="O13">
        <v>18560</v>
      </c>
      <c r="P13">
        <v>19720</v>
      </c>
      <c r="Q13">
        <v>20880</v>
      </c>
      <c r="R13">
        <v>22040</v>
      </c>
      <c r="S13">
        <v>23200</v>
      </c>
      <c r="T13">
        <v>24360</v>
      </c>
      <c r="U13">
        <v>25520</v>
      </c>
      <c r="V13">
        <v>26680</v>
      </c>
      <c r="W13">
        <v>27840</v>
      </c>
      <c r="X13">
        <v>29000</v>
      </c>
      <c r="Y13">
        <v>30160</v>
      </c>
      <c r="Z13">
        <v>31320</v>
      </c>
      <c r="AA13">
        <v>32480</v>
      </c>
      <c r="AB13">
        <v>33640</v>
      </c>
      <c r="AC13">
        <v>34800</v>
      </c>
      <c r="AD13">
        <v>35960</v>
      </c>
      <c r="AE13">
        <v>37120</v>
      </c>
      <c r="AF13">
        <v>38280</v>
      </c>
      <c r="AG13">
        <v>39440</v>
      </c>
      <c r="AH13">
        <v>40600</v>
      </c>
      <c r="AI13">
        <v>41760</v>
      </c>
      <c r="AJ13">
        <v>42920</v>
      </c>
      <c r="AK13">
        <v>44080</v>
      </c>
      <c r="AL13">
        <v>45240</v>
      </c>
      <c r="AM13">
        <v>46400</v>
      </c>
      <c r="AN13">
        <v>47560</v>
      </c>
      <c r="AO13">
        <v>48720</v>
      </c>
      <c r="AP13">
        <v>49880</v>
      </c>
      <c r="AQ13">
        <v>51040</v>
      </c>
      <c r="AR13">
        <v>52200</v>
      </c>
      <c r="AS13">
        <v>53360</v>
      </c>
      <c r="AT13">
        <v>54520</v>
      </c>
      <c r="AU13" s="13">
        <f>+AT13+1160</f>
        <v>55680</v>
      </c>
    </row>
    <row r="14" spans="2:47">
      <c r="B14">
        <v>9501</v>
      </c>
      <c r="C14">
        <f t="shared" si="0"/>
        <v>3050</v>
      </c>
      <c r="D14">
        <v>6100</v>
      </c>
      <c r="E14">
        <v>7320</v>
      </c>
      <c r="F14">
        <v>8540</v>
      </c>
      <c r="G14">
        <v>9760</v>
      </c>
      <c r="H14">
        <v>10980</v>
      </c>
      <c r="I14">
        <v>12200</v>
      </c>
      <c r="J14">
        <v>13420</v>
      </c>
      <c r="K14">
        <v>14640</v>
      </c>
      <c r="L14">
        <v>15860</v>
      </c>
      <c r="M14">
        <v>17080</v>
      </c>
      <c r="N14">
        <v>18300</v>
      </c>
      <c r="O14">
        <v>19520</v>
      </c>
      <c r="P14">
        <v>20740</v>
      </c>
      <c r="Q14">
        <v>21960</v>
      </c>
      <c r="R14">
        <v>23180</v>
      </c>
      <c r="S14">
        <v>24400</v>
      </c>
      <c r="T14">
        <v>25620</v>
      </c>
      <c r="U14">
        <v>26840</v>
      </c>
      <c r="V14">
        <v>28060</v>
      </c>
      <c r="W14">
        <v>29280</v>
      </c>
      <c r="X14">
        <v>30500</v>
      </c>
      <c r="Y14">
        <v>31720</v>
      </c>
      <c r="Z14">
        <v>32940</v>
      </c>
      <c r="AA14">
        <v>34160</v>
      </c>
      <c r="AB14">
        <v>35380</v>
      </c>
      <c r="AC14">
        <v>36600</v>
      </c>
      <c r="AD14">
        <v>37820</v>
      </c>
      <c r="AE14">
        <v>39040</v>
      </c>
      <c r="AF14">
        <v>40260</v>
      </c>
      <c r="AG14">
        <v>41480</v>
      </c>
      <c r="AH14">
        <v>42700</v>
      </c>
      <c r="AI14">
        <v>43920</v>
      </c>
      <c r="AJ14">
        <v>45140</v>
      </c>
      <c r="AK14">
        <v>46360</v>
      </c>
      <c r="AL14">
        <v>47580</v>
      </c>
      <c r="AM14">
        <v>48800</v>
      </c>
      <c r="AN14">
        <v>50020</v>
      </c>
      <c r="AO14">
        <v>51240</v>
      </c>
      <c r="AP14">
        <v>52460</v>
      </c>
      <c r="AQ14">
        <v>53680</v>
      </c>
      <c r="AR14">
        <v>54900</v>
      </c>
      <c r="AS14">
        <v>56120</v>
      </c>
      <c r="AT14">
        <v>57340</v>
      </c>
      <c r="AU14" s="13">
        <f>+AT14+1220</f>
        <v>58560</v>
      </c>
    </row>
    <row r="15" spans="2:47">
      <c r="B15">
        <v>10001</v>
      </c>
      <c r="C15">
        <f t="shared" si="0"/>
        <v>3200</v>
      </c>
      <c r="D15">
        <v>6400</v>
      </c>
      <c r="E15">
        <v>7680</v>
      </c>
      <c r="F15">
        <v>8960</v>
      </c>
      <c r="G15">
        <v>10240</v>
      </c>
      <c r="H15">
        <v>11520</v>
      </c>
      <c r="I15">
        <v>12800</v>
      </c>
      <c r="J15">
        <v>14080</v>
      </c>
      <c r="K15">
        <v>15360</v>
      </c>
      <c r="L15">
        <v>16640</v>
      </c>
      <c r="M15">
        <v>17920</v>
      </c>
      <c r="N15">
        <v>19200</v>
      </c>
      <c r="O15">
        <v>20480</v>
      </c>
      <c r="P15">
        <v>21760</v>
      </c>
      <c r="Q15">
        <v>23040</v>
      </c>
      <c r="R15">
        <v>24320</v>
      </c>
      <c r="S15">
        <v>25600</v>
      </c>
      <c r="T15">
        <v>26880</v>
      </c>
      <c r="U15">
        <v>28160</v>
      </c>
      <c r="V15">
        <v>29440</v>
      </c>
      <c r="W15">
        <v>30720</v>
      </c>
      <c r="X15">
        <v>32000</v>
      </c>
      <c r="Y15">
        <v>33280</v>
      </c>
      <c r="Z15">
        <v>34560</v>
      </c>
      <c r="AA15">
        <v>35840</v>
      </c>
      <c r="AB15">
        <v>37120</v>
      </c>
      <c r="AC15">
        <v>38400</v>
      </c>
      <c r="AD15">
        <v>39680</v>
      </c>
      <c r="AE15">
        <v>40960</v>
      </c>
      <c r="AF15">
        <v>42240</v>
      </c>
      <c r="AG15">
        <v>43520</v>
      </c>
      <c r="AH15">
        <v>44800</v>
      </c>
      <c r="AI15">
        <v>46080</v>
      </c>
      <c r="AJ15">
        <v>47360</v>
      </c>
      <c r="AK15">
        <v>48640</v>
      </c>
      <c r="AL15">
        <v>49920</v>
      </c>
      <c r="AM15">
        <v>51200</v>
      </c>
      <c r="AN15">
        <v>52480</v>
      </c>
      <c r="AO15">
        <v>53760</v>
      </c>
      <c r="AP15">
        <v>55040</v>
      </c>
      <c r="AQ15">
        <v>56320</v>
      </c>
      <c r="AR15">
        <v>57600</v>
      </c>
      <c r="AS15">
        <v>58880</v>
      </c>
      <c r="AT15">
        <v>60160</v>
      </c>
      <c r="AU15" s="13">
        <f>+AT15+1280</f>
        <v>61440</v>
      </c>
    </row>
    <row r="16" spans="2:47">
      <c r="B16">
        <v>10501</v>
      </c>
      <c r="C16">
        <f t="shared" si="0"/>
        <v>3350</v>
      </c>
      <c r="D16">
        <v>6700</v>
      </c>
      <c r="E16">
        <v>8040</v>
      </c>
      <c r="F16">
        <v>9380</v>
      </c>
      <c r="G16">
        <v>10720</v>
      </c>
      <c r="H16">
        <v>12060</v>
      </c>
      <c r="I16">
        <v>13400</v>
      </c>
      <c r="J16">
        <v>14740</v>
      </c>
      <c r="K16">
        <v>16080</v>
      </c>
      <c r="L16">
        <v>17420</v>
      </c>
      <c r="M16">
        <v>18760</v>
      </c>
      <c r="N16">
        <v>20100</v>
      </c>
      <c r="O16">
        <v>21440</v>
      </c>
      <c r="P16">
        <v>22780</v>
      </c>
      <c r="Q16">
        <v>24120</v>
      </c>
      <c r="R16">
        <v>25460</v>
      </c>
      <c r="S16">
        <v>26800</v>
      </c>
      <c r="T16">
        <v>28140</v>
      </c>
      <c r="U16">
        <v>29480</v>
      </c>
      <c r="V16">
        <v>30820</v>
      </c>
      <c r="W16">
        <v>32160</v>
      </c>
      <c r="X16">
        <v>33500</v>
      </c>
      <c r="Y16">
        <v>34840</v>
      </c>
      <c r="Z16">
        <v>36180</v>
      </c>
      <c r="AA16">
        <v>37520</v>
      </c>
      <c r="AB16">
        <v>38860</v>
      </c>
      <c r="AC16">
        <v>40200</v>
      </c>
      <c r="AD16">
        <v>41540</v>
      </c>
      <c r="AE16">
        <v>42880</v>
      </c>
      <c r="AF16">
        <v>44220</v>
      </c>
      <c r="AG16">
        <v>45560</v>
      </c>
      <c r="AH16">
        <v>46900</v>
      </c>
      <c r="AI16">
        <v>48240</v>
      </c>
      <c r="AJ16">
        <v>49580</v>
      </c>
      <c r="AK16">
        <v>50920</v>
      </c>
      <c r="AL16">
        <v>52260</v>
      </c>
      <c r="AM16">
        <v>53600</v>
      </c>
      <c r="AN16">
        <v>54940</v>
      </c>
      <c r="AO16">
        <v>56280</v>
      </c>
      <c r="AP16">
        <v>57620</v>
      </c>
      <c r="AQ16">
        <v>58960</v>
      </c>
      <c r="AR16">
        <v>60300</v>
      </c>
      <c r="AS16">
        <v>61640</v>
      </c>
      <c r="AT16">
        <v>62980</v>
      </c>
      <c r="AU16" s="13">
        <f>+AT16+1340</f>
        <v>64320</v>
      </c>
    </row>
    <row r="17" spans="2:47">
      <c r="B17">
        <v>11001</v>
      </c>
      <c r="C17">
        <f t="shared" si="0"/>
        <v>3500</v>
      </c>
      <c r="D17">
        <v>7000</v>
      </c>
      <c r="E17">
        <v>8400</v>
      </c>
      <c r="F17">
        <v>9800</v>
      </c>
      <c r="G17">
        <v>11200</v>
      </c>
      <c r="H17">
        <v>12600</v>
      </c>
      <c r="I17">
        <v>14000</v>
      </c>
      <c r="J17">
        <v>15400</v>
      </c>
      <c r="K17">
        <v>16800</v>
      </c>
      <c r="L17">
        <v>18200</v>
      </c>
      <c r="M17">
        <v>19600</v>
      </c>
      <c r="N17">
        <v>21000</v>
      </c>
      <c r="O17">
        <v>22400</v>
      </c>
      <c r="P17">
        <v>23800</v>
      </c>
      <c r="Q17">
        <v>25200</v>
      </c>
      <c r="R17">
        <v>26600</v>
      </c>
      <c r="S17">
        <v>28000</v>
      </c>
      <c r="T17">
        <v>29400</v>
      </c>
      <c r="U17">
        <v>30800</v>
      </c>
      <c r="V17">
        <v>32200</v>
      </c>
      <c r="W17">
        <v>33600</v>
      </c>
      <c r="X17">
        <v>35000</v>
      </c>
      <c r="Y17">
        <v>36400</v>
      </c>
      <c r="Z17">
        <v>37800</v>
      </c>
      <c r="AA17">
        <v>39200</v>
      </c>
      <c r="AB17">
        <v>40600</v>
      </c>
      <c r="AC17">
        <v>42000</v>
      </c>
      <c r="AD17">
        <v>43400</v>
      </c>
      <c r="AE17">
        <v>44800</v>
      </c>
      <c r="AF17">
        <v>46200</v>
      </c>
      <c r="AG17">
        <v>47600</v>
      </c>
      <c r="AH17">
        <v>49000</v>
      </c>
      <c r="AI17">
        <v>50400</v>
      </c>
      <c r="AJ17">
        <v>51800</v>
      </c>
      <c r="AK17">
        <v>53200</v>
      </c>
      <c r="AL17">
        <v>54600</v>
      </c>
      <c r="AM17">
        <v>56000</v>
      </c>
      <c r="AN17">
        <v>57400</v>
      </c>
      <c r="AO17">
        <v>58800</v>
      </c>
      <c r="AP17">
        <v>60200</v>
      </c>
      <c r="AQ17">
        <v>61600</v>
      </c>
      <c r="AR17">
        <v>63000</v>
      </c>
      <c r="AS17">
        <v>64400</v>
      </c>
      <c r="AT17">
        <v>65800</v>
      </c>
      <c r="AU17" s="13">
        <f>+AT17+1400</f>
        <v>67200</v>
      </c>
    </row>
    <row r="18" spans="2:47">
      <c r="B18">
        <v>11501</v>
      </c>
      <c r="C18">
        <f t="shared" si="0"/>
        <v>3650</v>
      </c>
      <c r="D18">
        <v>7300</v>
      </c>
      <c r="E18">
        <v>8760</v>
      </c>
      <c r="F18">
        <v>10220</v>
      </c>
      <c r="G18">
        <v>11680</v>
      </c>
      <c r="H18">
        <v>13140</v>
      </c>
      <c r="I18">
        <v>14600</v>
      </c>
      <c r="J18">
        <v>16060</v>
      </c>
      <c r="K18">
        <v>17520</v>
      </c>
      <c r="L18">
        <v>18980</v>
      </c>
      <c r="M18">
        <v>20440</v>
      </c>
      <c r="N18">
        <v>21900</v>
      </c>
      <c r="O18">
        <v>23360</v>
      </c>
      <c r="P18">
        <v>24820</v>
      </c>
      <c r="Q18">
        <v>26280</v>
      </c>
      <c r="R18">
        <v>27740</v>
      </c>
      <c r="S18">
        <v>29200</v>
      </c>
      <c r="T18">
        <v>30660</v>
      </c>
      <c r="U18">
        <v>32120</v>
      </c>
      <c r="V18">
        <v>33580</v>
      </c>
      <c r="W18">
        <v>35040</v>
      </c>
      <c r="X18">
        <v>36500</v>
      </c>
      <c r="Y18">
        <v>37960</v>
      </c>
      <c r="Z18">
        <v>39420</v>
      </c>
      <c r="AA18">
        <v>40880</v>
      </c>
      <c r="AB18">
        <v>42340</v>
      </c>
      <c r="AC18">
        <v>43800</v>
      </c>
      <c r="AD18">
        <v>45260</v>
      </c>
      <c r="AE18">
        <v>46720</v>
      </c>
      <c r="AF18">
        <v>48180</v>
      </c>
      <c r="AG18">
        <v>49640</v>
      </c>
      <c r="AH18">
        <v>51100</v>
      </c>
      <c r="AI18">
        <v>52560</v>
      </c>
      <c r="AJ18">
        <v>54020</v>
      </c>
      <c r="AK18">
        <v>55480</v>
      </c>
      <c r="AL18">
        <v>56940</v>
      </c>
      <c r="AM18">
        <v>58400</v>
      </c>
      <c r="AN18">
        <v>59860</v>
      </c>
      <c r="AO18">
        <v>61320</v>
      </c>
      <c r="AP18">
        <v>62780</v>
      </c>
      <c r="AQ18">
        <v>64240</v>
      </c>
      <c r="AR18">
        <v>65700</v>
      </c>
      <c r="AS18">
        <v>67160</v>
      </c>
      <c r="AT18">
        <v>68620</v>
      </c>
      <c r="AU18" s="13">
        <f>+AT18+1460</f>
        <v>70080</v>
      </c>
    </row>
    <row r="19" spans="2:47">
      <c r="B19">
        <v>12001</v>
      </c>
      <c r="C19">
        <f t="shared" si="0"/>
        <v>3800</v>
      </c>
      <c r="D19">
        <v>7600</v>
      </c>
      <c r="E19">
        <v>9120</v>
      </c>
      <c r="F19">
        <v>10640</v>
      </c>
      <c r="G19">
        <v>12160</v>
      </c>
      <c r="H19">
        <v>13680</v>
      </c>
      <c r="I19">
        <v>15200</v>
      </c>
      <c r="J19">
        <v>16720</v>
      </c>
      <c r="K19">
        <v>18240</v>
      </c>
      <c r="L19">
        <v>19760</v>
      </c>
      <c r="M19">
        <v>21280</v>
      </c>
      <c r="N19">
        <v>22800</v>
      </c>
      <c r="O19">
        <v>24320</v>
      </c>
      <c r="P19">
        <v>25840</v>
      </c>
      <c r="Q19">
        <v>27360</v>
      </c>
      <c r="R19">
        <v>28880</v>
      </c>
      <c r="S19">
        <v>30400</v>
      </c>
      <c r="T19">
        <v>31920</v>
      </c>
      <c r="U19">
        <v>33440</v>
      </c>
      <c r="V19">
        <v>34960</v>
      </c>
      <c r="W19">
        <v>36480</v>
      </c>
      <c r="X19">
        <v>38000</v>
      </c>
      <c r="Y19">
        <v>39520</v>
      </c>
      <c r="Z19">
        <v>41040</v>
      </c>
      <c r="AA19">
        <v>42560</v>
      </c>
      <c r="AB19">
        <v>44080</v>
      </c>
      <c r="AC19">
        <v>45600</v>
      </c>
      <c r="AD19">
        <v>47120</v>
      </c>
      <c r="AE19">
        <v>48640</v>
      </c>
      <c r="AF19">
        <v>50160</v>
      </c>
      <c r="AG19">
        <v>51680</v>
      </c>
      <c r="AH19">
        <v>53200</v>
      </c>
      <c r="AI19">
        <v>54720</v>
      </c>
      <c r="AJ19">
        <v>56240</v>
      </c>
      <c r="AK19">
        <v>57760</v>
      </c>
      <c r="AL19">
        <v>59280</v>
      </c>
      <c r="AM19">
        <v>60800</v>
      </c>
      <c r="AN19">
        <v>62320</v>
      </c>
      <c r="AO19">
        <v>63840</v>
      </c>
      <c r="AP19">
        <v>65360</v>
      </c>
      <c r="AQ19">
        <v>66880</v>
      </c>
      <c r="AR19">
        <v>68400</v>
      </c>
      <c r="AS19">
        <v>69920</v>
      </c>
      <c r="AT19">
        <v>71440</v>
      </c>
      <c r="AU19" s="13">
        <f>+AT19+1520</f>
        <v>72960</v>
      </c>
    </row>
    <row r="20" spans="2:47">
      <c r="B20">
        <v>12501</v>
      </c>
      <c r="C20">
        <f t="shared" si="0"/>
        <v>3950</v>
      </c>
      <c r="D20">
        <v>7900</v>
      </c>
      <c r="E20">
        <v>9480</v>
      </c>
      <c r="F20">
        <f>+F19+420</f>
        <v>11060</v>
      </c>
      <c r="G20">
        <f>+G19+480</f>
        <v>12640</v>
      </c>
      <c r="H20">
        <v>14220</v>
      </c>
      <c r="I20">
        <v>15800</v>
      </c>
      <c r="J20">
        <v>17380</v>
      </c>
      <c r="K20">
        <v>18960</v>
      </c>
      <c r="L20">
        <v>20540</v>
      </c>
      <c r="M20">
        <v>22120</v>
      </c>
      <c r="N20">
        <v>23700</v>
      </c>
      <c r="O20" s="13">
        <v>25280</v>
      </c>
      <c r="P20" s="13">
        <v>26860</v>
      </c>
      <c r="Q20" s="13">
        <v>28440</v>
      </c>
      <c r="R20" s="13">
        <v>30020</v>
      </c>
      <c r="S20" s="13">
        <v>31600</v>
      </c>
      <c r="T20" s="13">
        <v>33180</v>
      </c>
      <c r="U20" s="13">
        <v>34760</v>
      </c>
      <c r="V20" s="13">
        <v>36340</v>
      </c>
      <c r="W20" s="13">
        <v>37920</v>
      </c>
      <c r="X20" s="13">
        <v>39500</v>
      </c>
      <c r="Y20" s="13">
        <v>41080</v>
      </c>
      <c r="Z20" s="13">
        <v>42660</v>
      </c>
      <c r="AA20" s="13"/>
      <c r="AB20" s="13"/>
      <c r="AC20" s="13"/>
      <c r="AD20" s="13"/>
      <c r="AE20" s="13"/>
      <c r="AF20" s="13"/>
      <c r="AG20" s="13"/>
      <c r="AH20" s="13"/>
      <c r="AI20" s="13"/>
      <c r="AJ20" s="13"/>
      <c r="AK20" s="13"/>
      <c r="AL20" s="13"/>
      <c r="AM20" s="13"/>
      <c r="AN20" s="13"/>
      <c r="AO20" s="13"/>
      <c r="AP20" s="13"/>
      <c r="AQ20" s="13"/>
      <c r="AR20" s="13"/>
      <c r="AS20" s="13"/>
      <c r="AT20" s="13"/>
      <c r="AU20" s="13"/>
    </row>
    <row r="21" spans="2:47">
      <c r="B21">
        <v>13001</v>
      </c>
      <c r="C21">
        <f t="shared" si="0"/>
        <v>4100</v>
      </c>
      <c r="D21">
        <v>8200</v>
      </c>
      <c r="E21">
        <v>9840</v>
      </c>
      <c r="F21">
        <f t="shared" ref="F21:F47" si="1">+F20+420</f>
        <v>11480</v>
      </c>
      <c r="G21">
        <f t="shared" ref="G21:G47" si="2">+G20+480</f>
        <v>13120</v>
      </c>
      <c r="H21">
        <v>14760</v>
      </c>
      <c r="I21">
        <v>16400</v>
      </c>
      <c r="J21">
        <v>18040</v>
      </c>
      <c r="K21">
        <v>19680</v>
      </c>
      <c r="L21">
        <v>21320</v>
      </c>
      <c r="M21">
        <v>22960</v>
      </c>
      <c r="N21">
        <v>24600</v>
      </c>
      <c r="O21" s="13">
        <v>26240</v>
      </c>
      <c r="P21" s="13">
        <v>27880</v>
      </c>
      <c r="Q21" s="13">
        <v>29520</v>
      </c>
      <c r="R21" s="13">
        <v>31160</v>
      </c>
      <c r="S21" s="13">
        <v>32800</v>
      </c>
      <c r="T21" s="13">
        <v>34440</v>
      </c>
      <c r="U21" s="13">
        <v>36080</v>
      </c>
      <c r="V21" s="13">
        <v>37720</v>
      </c>
      <c r="W21" s="13">
        <v>39360</v>
      </c>
      <c r="X21" s="13">
        <v>41000</v>
      </c>
      <c r="Y21" s="13">
        <v>42640</v>
      </c>
      <c r="Z21" s="13">
        <v>44280</v>
      </c>
      <c r="AA21" s="13"/>
      <c r="AB21" s="13"/>
      <c r="AC21" s="13"/>
      <c r="AD21" s="13"/>
      <c r="AE21" s="13"/>
      <c r="AF21" s="13"/>
      <c r="AG21" s="13"/>
      <c r="AH21" s="13"/>
      <c r="AI21" s="13"/>
      <c r="AJ21" s="13"/>
      <c r="AK21" s="13"/>
      <c r="AL21" s="13"/>
      <c r="AM21" s="13"/>
      <c r="AN21" s="13"/>
      <c r="AO21" s="13"/>
      <c r="AP21" s="13"/>
      <c r="AQ21" s="13"/>
      <c r="AR21" s="13"/>
      <c r="AS21" s="13"/>
      <c r="AT21" s="13"/>
      <c r="AU21" s="13"/>
    </row>
    <row r="22" spans="2:47">
      <c r="B22">
        <v>13501</v>
      </c>
      <c r="C22">
        <f t="shared" si="0"/>
        <v>4250</v>
      </c>
      <c r="D22">
        <v>8500</v>
      </c>
      <c r="E22">
        <v>10200</v>
      </c>
      <c r="F22">
        <f t="shared" si="1"/>
        <v>11900</v>
      </c>
      <c r="G22">
        <f t="shared" si="2"/>
        <v>13600</v>
      </c>
      <c r="H22">
        <v>15300</v>
      </c>
      <c r="I22">
        <v>17000</v>
      </c>
      <c r="J22">
        <v>18700</v>
      </c>
      <c r="K22">
        <v>20400</v>
      </c>
      <c r="L22">
        <v>22100</v>
      </c>
      <c r="M22">
        <v>23800</v>
      </c>
      <c r="N22">
        <v>25500</v>
      </c>
      <c r="O22" s="13">
        <v>27200</v>
      </c>
      <c r="P22" s="13">
        <v>28900</v>
      </c>
      <c r="Q22" s="13">
        <v>30600</v>
      </c>
      <c r="R22" s="13">
        <v>32300</v>
      </c>
      <c r="S22" s="13">
        <v>34000</v>
      </c>
      <c r="T22" s="13">
        <v>35700</v>
      </c>
      <c r="U22" s="13">
        <v>37400</v>
      </c>
      <c r="V22" s="13">
        <v>39100</v>
      </c>
      <c r="W22" s="13">
        <v>40800</v>
      </c>
      <c r="X22" s="13">
        <v>42500</v>
      </c>
      <c r="Y22" s="13">
        <v>44200</v>
      </c>
      <c r="Z22" s="13">
        <v>45900</v>
      </c>
      <c r="AA22" s="13"/>
      <c r="AB22" s="13"/>
      <c r="AC22" s="13"/>
      <c r="AD22" s="13"/>
      <c r="AE22" s="13"/>
      <c r="AF22" s="13"/>
      <c r="AG22" s="13"/>
      <c r="AH22" s="13"/>
      <c r="AI22" s="13"/>
      <c r="AJ22" s="13"/>
      <c r="AK22" s="13"/>
      <c r="AL22" s="13"/>
      <c r="AM22" s="13"/>
      <c r="AN22" s="13"/>
      <c r="AO22" s="13"/>
      <c r="AP22" s="13"/>
      <c r="AQ22" s="13"/>
      <c r="AR22" s="13"/>
      <c r="AS22" s="13"/>
      <c r="AT22" s="13"/>
      <c r="AU22" s="13"/>
    </row>
    <row r="23" spans="2:47">
      <c r="B23">
        <v>14001</v>
      </c>
      <c r="C23">
        <f t="shared" si="0"/>
        <v>4400</v>
      </c>
      <c r="D23">
        <v>8800</v>
      </c>
      <c r="E23">
        <v>10560</v>
      </c>
      <c r="F23">
        <f t="shared" si="1"/>
        <v>12320</v>
      </c>
      <c r="G23">
        <f t="shared" si="2"/>
        <v>14080</v>
      </c>
      <c r="H23">
        <v>15840</v>
      </c>
      <c r="I23">
        <v>17600</v>
      </c>
      <c r="J23">
        <v>19360</v>
      </c>
      <c r="K23">
        <v>21120</v>
      </c>
      <c r="L23">
        <v>22880</v>
      </c>
      <c r="M23">
        <v>24640</v>
      </c>
      <c r="N23">
        <v>26400</v>
      </c>
      <c r="O23" s="13">
        <v>28160</v>
      </c>
      <c r="P23" s="13">
        <v>29920</v>
      </c>
      <c r="Q23" s="13">
        <v>31680</v>
      </c>
      <c r="R23" s="13">
        <v>33440</v>
      </c>
      <c r="S23" s="13">
        <v>35200</v>
      </c>
      <c r="T23" s="13">
        <v>36960</v>
      </c>
      <c r="U23" s="13">
        <v>38720</v>
      </c>
      <c r="V23" s="13">
        <v>40480</v>
      </c>
      <c r="W23" s="13">
        <v>42240</v>
      </c>
      <c r="X23" s="13">
        <v>44000</v>
      </c>
      <c r="Y23" s="13">
        <v>45760</v>
      </c>
      <c r="Z23" s="13">
        <v>47520</v>
      </c>
      <c r="AA23" s="13"/>
      <c r="AB23" s="13"/>
      <c r="AC23" s="13"/>
      <c r="AD23" s="13"/>
      <c r="AE23" s="13"/>
      <c r="AF23" s="13"/>
      <c r="AG23" s="13"/>
      <c r="AH23" s="13"/>
      <c r="AI23" s="13"/>
      <c r="AJ23" s="13"/>
      <c r="AK23" s="13"/>
      <c r="AL23" s="13"/>
      <c r="AM23" s="13"/>
      <c r="AN23" s="13"/>
      <c r="AO23" s="13"/>
      <c r="AP23" s="13"/>
      <c r="AQ23" s="13"/>
      <c r="AR23" s="13"/>
      <c r="AS23" s="13"/>
      <c r="AT23" s="13"/>
      <c r="AU23" s="13"/>
    </row>
    <row r="24" spans="2:47">
      <c r="B24">
        <v>14501</v>
      </c>
      <c r="C24">
        <f t="shared" si="0"/>
        <v>4550</v>
      </c>
      <c r="D24">
        <v>9100</v>
      </c>
      <c r="E24">
        <v>10920</v>
      </c>
      <c r="F24">
        <f t="shared" si="1"/>
        <v>12740</v>
      </c>
      <c r="G24">
        <f t="shared" si="2"/>
        <v>14560</v>
      </c>
      <c r="H24">
        <v>16380</v>
      </c>
      <c r="I24">
        <v>18200</v>
      </c>
      <c r="J24">
        <v>20020</v>
      </c>
      <c r="K24">
        <v>21840</v>
      </c>
      <c r="L24">
        <v>23660</v>
      </c>
      <c r="M24">
        <v>25480</v>
      </c>
      <c r="N24">
        <v>27300</v>
      </c>
      <c r="O24" s="13">
        <v>29120</v>
      </c>
      <c r="P24" s="13">
        <v>30940</v>
      </c>
      <c r="Q24" s="13">
        <v>32760</v>
      </c>
      <c r="R24" s="13">
        <v>34580</v>
      </c>
      <c r="S24" s="13">
        <v>36400</v>
      </c>
      <c r="T24" s="13">
        <v>38220</v>
      </c>
      <c r="U24" s="13">
        <v>40040</v>
      </c>
      <c r="V24" s="13">
        <v>41860</v>
      </c>
      <c r="W24" s="13">
        <v>43680</v>
      </c>
      <c r="X24" s="13">
        <v>45500</v>
      </c>
      <c r="Y24" s="13">
        <v>47320</v>
      </c>
      <c r="Z24" s="13">
        <v>49140</v>
      </c>
      <c r="AA24" s="13"/>
      <c r="AB24" s="13"/>
      <c r="AC24" s="13"/>
      <c r="AD24" s="13"/>
      <c r="AE24" s="13"/>
      <c r="AF24" s="13"/>
      <c r="AG24" s="13"/>
      <c r="AH24" s="13"/>
      <c r="AI24" s="13"/>
      <c r="AJ24" s="13"/>
      <c r="AK24" s="13"/>
      <c r="AL24" s="13"/>
      <c r="AM24" s="13"/>
      <c r="AN24" s="13"/>
      <c r="AO24" s="13"/>
      <c r="AP24" s="13"/>
      <c r="AQ24" s="13"/>
      <c r="AR24" s="13"/>
      <c r="AS24" s="13"/>
      <c r="AT24" s="13"/>
      <c r="AU24" s="13"/>
    </row>
    <row r="25" spans="2:47">
      <c r="B25">
        <v>15001</v>
      </c>
      <c r="C25">
        <f t="shared" si="0"/>
        <v>4700</v>
      </c>
      <c r="D25">
        <v>9400</v>
      </c>
      <c r="E25">
        <v>11280</v>
      </c>
      <c r="F25">
        <f t="shared" si="1"/>
        <v>13160</v>
      </c>
      <c r="G25">
        <f t="shared" si="2"/>
        <v>15040</v>
      </c>
      <c r="H25">
        <v>16920</v>
      </c>
      <c r="I25">
        <v>18800</v>
      </c>
      <c r="J25">
        <v>20680</v>
      </c>
      <c r="K25">
        <v>22560</v>
      </c>
      <c r="L25">
        <v>24440</v>
      </c>
      <c r="M25">
        <v>26320</v>
      </c>
      <c r="N25">
        <v>28200</v>
      </c>
      <c r="O25" s="13">
        <v>30080</v>
      </c>
      <c r="P25" s="13">
        <v>31960</v>
      </c>
      <c r="Q25" s="13">
        <v>33840</v>
      </c>
      <c r="R25" s="13">
        <v>35720</v>
      </c>
      <c r="S25" s="13">
        <v>37600</v>
      </c>
      <c r="T25" s="13">
        <v>39480</v>
      </c>
      <c r="U25" s="13">
        <v>41360</v>
      </c>
      <c r="V25" s="13">
        <v>43240</v>
      </c>
      <c r="W25" s="13">
        <v>45120</v>
      </c>
      <c r="X25" s="13">
        <v>47000</v>
      </c>
      <c r="Y25" s="13">
        <v>48880</v>
      </c>
      <c r="Z25" s="13">
        <v>50760</v>
      </c>
      <c r="AA25" s="13"/>
      <c r="AB25" s="13"/>
      <c r="AC25" s="13"/>
      <c r="AD25" s="13"/>
      <c r="AE25" s="13"/>
      <c r="AF25" s="13"/>
      <c r="AG25" s="13"/>
      <c r="AH25" s="13"/>
      <c r="AI25" s="13"/>
      <c r="AJ25" s="13"/>
      <c r="AK25" s="13"/>
      <c r="AL25" s="13"/>
      <c r="AM25" s="13"/>
      <c r="AN25" s="13"/>
      <c r="AO25" s="13"/>
      <c r="AP25" s="13"/>
      <c r="AQ25" s="13"/>
      <c r="AR25" s="13"/>
      <c r="AS25" s="13"/>
      <c r="AT25" s="13"/>
      <c r="AU25" s="13"/>
    </row>
    <row r="26" spans="2:47">
      <c r="B26">
        <v>15501</v>
      </c>
      <c r="C26">
        <f t="shared" si="0"/>
        <v>4850</v>
      </c>
      <c r="D26">
        <v>9700</v>
      </c>
      <c r="E26">
        <v>11640</v>
      </c>
      <c r="F26">
        <f t="shared" si="1"/>
        <v>13580</v>
      </c>
      <c r="G26">
        <f t="shared" si="2"/>
        <v>15520</v>
      </c>
      <c r="H26">
        <v>17460</v>
      </c>
      <c r="I26">
        <v>19400</v>
      </c>
      <c r="J26">
        <v>21340</v>
      </c>
      <c r="K26">
        <v>23280</v>
      </c>
      <c r="L26">
        <v>25220</v>
      </c>
      <c r="M26">
        <v>27160</v>
      </c>
      <c r="N26">
        <v>29100</v>
      </c>
      <c r="O26" s="13">
        <v>31040</v>
      </c>
      <c r="P26" s="13">
        <v>32980</v>
      </c>
      <c r="Q26" s="13">
        <v>34920</v>
      </c>
      <c r="R26" s="13">
        <v>36860</v>
      </c>
      <c r="S26" s="13">
        <v>38800</v>
      </c>
      <c r="T26" s="13">
        <v>40740</v>
      </c>
      <c r="U26" s="13">
        <v>42680</v>
      </c>
      <c r="V26" s="13">
        <v>44620</v>
      </c>
      <c r="W26" s="13">
        <v>46560</v>
      </c>
      <c r="X26" s="13">
        <v>48500</v>
      </c>
      <c r="Y26" s="13">
        <v>50440</v>
      </c>
      <c r="Z26" s="13">
        <v>52380</v>
      </c>
      <c r="AA26" s="13"/>
      <c r="AB26" s="13"/>
      <c r="AC26" s="13"/>
      <c r="AD26" s="13"/>
      <c r="AE26" s="13"/>
      <c r="AF26" s="13"/>
      <c r="AG26" s="13"/>
      <c r="AH26" s="13"/>
      <c r="AI26" s="13"/>
      <c r="AJ26" s="13"/>
      <c r="AK26" s="13"/>
      <c r="AL26" s="13"/>
      <c r="AM26" s="13"/>
      <c r="AN26" s="13"/>
      <c r="AO26" s="13"/>
      <c r="AP26" s="13"/>
      <c r="AQ26" s="13"/>
      <c r="AR26" s="13"/>
      <c r="AS26" s="13"/>
      <c r="AT26" s="13"/>
      <c r="AU26" s="13"/>
    </row>
    <row r="27" spans="2:47">
      <c r="B27">
        <v>16001</v>
      </c>
      <c r="C27">
        <f t="shared" si="0"/>
        <v>5000</v>
      </c>
      <c r="D27">
        <v>10000</v>
      </c>
      <c r="E27">
        <v>12000</v>
      </c>
      <c r="F27">
        <f t="shared" si="1"/>
        <v>14000</v>
      </c>
      <c r="G27">
        <f t="shared" si="2"/>
        <v>16000</v>
      </c>
      <c r="H27">
        <v>18000</v>
      </c>
      <c r="I27">
        <v>20000</v>
      </c>
      <c r="J27">
        <v>22000</v>
      </c>
      <c r="K27">
        <v>24000</v>
      </c>
      <c r="L27">
        <v>26000</v>
      </c>
      <c r="M27">
        <v>28000</v>
      </c>
      <c r="N27">
        <v>30000</v>
      </c>
      <c r="O27" s="13">
        <v>32000</v>
      </c>
      <c r="P27" s="13">
        <v>34000</v>
      </c>
      <c r="Q27" s="13">
        <v>36000</v>
      </c>
      <c r="R27" s="13">
        <v>38000</v>
      </c>
      <c r="S27" s="13">
        <v>40000</v>
      </c>
      <c r="T27" s="13">
        <v>42000</v>
      </c>
      <c r="U27" s="13">
        <v>44000</v>
      </c>
      <c r="V27" s="13">
        <v>46000</v>
      </c>
      <c r="W27" s="13">
        <v>48000</v>
      </c>
      <c r="X27" s="13">
        <v>50000</v>
      </c>
      <c r="Y27" s="13">
        <v>52000</v>
      </c>
      <c r="Z27" s="13">
        <v>54000</v>
      </c>
      <c r="AA27" s="13"/>
      <c r="AB27" s="13"/>
      <c r="AC27" s="13"/>
      <c r="AD27" s="13"/>
      <c r="AE27" s="13"/>
      <c r="AF27" s="13"/>
      <c r="AG27" s="13"/>
      <c r="AH27" s="13"/>
      <c r="AI27" s="13"/>
      <c r="AJ27" s="13"/>
      <c r="AK27" s="13"/>
      <c r="AL27" s="13"/>
      <c r="AM27" s="13"/>
      <c r="AN27" s="13"/>
      <c r="AO27" s="13"/>
      <c r="AP27" s="13"/>
      <c r="AQ27" s="13"/>
      <c r="AR27" s="13"/>
      <c r="AS27" s="13"/>
      <c r="AT27" s="13"/>
      <c r="AU27" s="13"/>
    </row>
    <row r="28" spans="2:47">
      <c r="B28">
        <v>16501</v>
      </c>
      <c r="C28">
        <f t="shared" si="0"/>
        <v>5150</v>
      </c>
      <c r="D28">
        <v>10300</v>
      </c>
      <c r="E28">
        <v>12360</v>
      </c>
      <c r="F28">
        <f t="shared" si="1"/>
        <v>14420</v>
      </c>
      <c r="G28">
        <f t="shared" si="2"/>
        <v>16480</v>
      </c>
      <c r="H28">
        <v>18540</v>
      </c>
      <c r="I28">
        <v>20600</v>
      </c>
      <c r="J28">
        <v>22660</v>
      </c>
      <c r="K28">
        <v>24720</v>
      </c>
      <c r="L28">
        <v>26780</v>
      </c>
      <c r="M28">
        <v>28840</v>
      </c>
      <c r="N28">
        <v>30900</v>
      </c>
      <c r="O28" s="13">
        <v>32960</v>
      </c>
      <c r="P28" s="13">
        <v>35020</v>
      </c>
      <c r="Q28" s="13">
        <v>37080</v>
      </c>
      <c r="R28" s="13">
        <v>39140</v>
      </c>
      <c r="S28" s="13">
        <v>41200</v>
      </c>
      <c r="T28" s="13">
        <v>43260</v>
      </c>
      <c r="U28" s="13">
        <v>45320</v>
      </c>
      <c r="V28" s="13">
        <v>47380</v>
      </c>
      <c r="W28" s="13">
        <v>49440</v>
      </c>
      <c r="X28" s="13">
        <v>51500</v>
      </c>
      <c r="Y28" s="13">
        <v>53560</v>
      </c>
      <c r="Z28" s="13">
        <v>55620</v>
      </c>
      <c r="AA28" s="13"/>
      <c r="AB28" s="13"/>
      <c r="AC28" s="13"/>
      <c r="AD28" s="13"/>
      <c r="AE28" s="13"/>
      <c r="AF28" s="13"/>
      <c r="AG28" s="13"/>
      <c r="AH28" s="13"/>
      <c r="AI28" s="13"/>
      <c r="AJ28" s="13"/>
      <c r="AK28" s="13"/>
      <c r="AL28" s="13"/>
      <c r="AM28" s="13"/>
      <c r="AN28" s="13"/>
      <c r="AO28" s="13"/>
      <c r="AP28" s="13"/>
      <c r="AQ28" s="13"/>
      <c r="AR28" s="13"/>
      <c r="AS28" s="13"/>
      <c r="AT28" s="13"/>
      <c r="AU28" s="13"/>
    </row>
    <row r="29" spans="2:47">
      <c r="B29">
        <v>17001</v>
      </c>
      <c r="C29">
        <f t="shared" si="0"/>
        <v>5300</v>
      </c>
      <c r="D29">
        <v>10600</v>
      </c>
      <c r="E29">
        <v>12720</v>
      </c>
      <c r="F29">
        <f t="shared" si="1"/>
        <v>14840</v>
      </c>
      <c r="G29">
        <f t="shared" si="2"/>
        <v>16960</v>
      </c>
      <c r="H29">
        <v>19080</v>
      </c>
      <c r="I29">
        <v>21200</v>
      </c>
      <c r="J29">
        <v>23320</v>
      </c>
      <c r="K29">
        <v>25440</v>
      </c>
      <c r="L29">
        <v>27560</v>
      </c>
      <c r="M29">
        <v>29680</v>
      </c>
      <c r="N29">
        <v>31800</v>
      </c>
      <c r="O29" s="13">
        <v>33920</v>
      </c>
      <c r="P29" s="13">
        <v>36040</v>
      </c>
      <c r="Q29" s="13">
        <v>38160</v>
      </c>
      <c r="R29" s="13">
        <v>40280</v>
      </c>
      <c r="S29" s="13">
        <v>42400</v>
      </c>
      <c r="T29" s="13">
        <v>44520</v>
      </c>
      <c r="U29" s="13">
        <v>46640</v>
      </c>
      <c r="V29" s="13">
        <v>48760</v>
      </c>
      <c r="W29" s="13">
        <v>50880</v>
      </c>
      <c r="X29" s="13">
        <v>53000</v>
      </c>
      <c r="Y29" s="13">
        <v>55120</v>
      </c>
      <c r="Z29" s="13">
        <v>57240</v>
      </c>
      <c r="AA29" s="13"/>
      <c r="AB29" s="13"/>
      <c r="AC29" s="13"/>
      <c r="AD29" s="13"/>
      <c r="AE29" s="13"/>
      <c r="AF29" s="13"/>
      <c r="AG29" s="13"/>
      <c r="AH29" s="13"/>
      <c r="AI29" s="13"/>
      <c r="AJ29" s="13"/>
      <c r="AK29" s="13"/>
      <c r="AL29" s="13"/>
      <c r="AM29" s="13"/>
      <c r="AN29" s="13"/>
      <c r="AO29" s="13"/>
      <c r="AP29" s="13"/>
      <c r="AQ29" s="13"/>
      <c r="AR29" s="13"/>
      <c r="AS29" s="13"/>
      <c r="AT29" s="13"/>
      <c r="AU29" s="13"/>
    </row>
    <row r="30" spans="2:47">
      <c r="B30">
        <v>17501</v>
      </c>
      <c r="C30">
        <f t="shared" si="0"/>
        <v>5450</v>
      </c>
      <c r="D30">
        <v>10900</v>
      </c>
      <c r="E30">
        <v>13080</v>
      </c>
      <c r="F30">
        <f t="shared" si="1"/>
        <v>15260</v>
      </c>
      <c r="G30">
        <f t="shared" si="2"/>
        <v>17440</v>
      </c>
      <c r="H30">
        <v>19620</v>
      </c>
      <c r="I30">
        <v>21800</v>
      </c>
      <c r="J30">
        <v>23980</v>
      </c>
      <c r="K30">
        <v>26160</v>
      </c>
      <c r="L30">
        <v>28340</v>
      </c>
      <c r="M30">
        <v>30520</v>
      </c>
      <c r="N30">
        <v>32700</v>
      </c>
      <c r="O30" s="13">
        <v>34880</v>
      </c>
      <c r="P30" s="13">
        <v>37060</v>
      </c>
      <c r="Q30" s="13">
        <v>39240</v>
      </c>
      <c r="R30" s="13">
        <v>41420</v>
      </c>
      <c r="S30" s="13">
        <v>43600</v>
      </c>
      <c r="T30" s="13">
        <v>45780</v>
      </c>
      <c r="U30" s="13">
        <v>47960</v>
      </c>
      <c r="V30" s="13">
        <v>50140</v>
      </c>
      <c r="W30" s="13">
        <v>52320</v>
      </c>
      <c r="X30" s="13">
        <v>54500</v>
      </c>
      <c r="Y30" s="13">
        <v>56680</v>
      </c>
      <c r="Z30" s="13">
        <v>58860</v>
      </c>
      <c r="AA30" s="13"/>
      <c r="AB30" s="13"/>
      <c r="AC30" s="13"/>
      <c r="AD30" s="13"/>
      <c r="AE30" s="13"/>
      <c r="AF30" s="13"/>
      <c r="AG30" s="13"/>
      <c r="AH30" s="13"/>
      <c r="AI30" s="13"/>
      <c r="AJ30" s="13"/>
      <c r="AK30" s="13"/>
      <c r="AL30" s="13"/>
      <c r="AM30" s="13"/>
      <c r="AN30" s="13"/>
      <c r="AO30" s="13"/>
      <c r="AP30" s="13"/>
      <c r="AQ30" s="13"/>
      <c r="AR30" s="13"/>
      <c r="AS30" s="13"/>
      <c r="AT30" s="13"/>
      <c r="AU30" s="13"/>
    </row>
    <row r="31" spans="2:47">
      <c r="B31">
        <v>18001</v>
      </c>
      <c r="C31">
        <f t="shared" si="0"/>
        <v>5600</v>
      </c>
      <c r="D31">
        <v>11200</v>
      </c>
      <c r="E31">
        <v>13440</v>
      </c>
      <c r="F31">
        <f t="shared" si="1"/>
        <v>15680</v>
      </c>
      <c r="G31">
        <f t="shared" si="2"/>
        <v>17920</v>
      </c>
      <c r="H31">
        <v>20160</v>
      </c>
      <c r="I31">
        <v>22400</v>
      </c>
      <c r="J31">
        <v>24640</v>
      </c>
      <c r="K31">
        <v>26880</v>
      </c>
      <c r="L31">
        <v>29120</v>
      </c>
      <c r="M31">
        <v>31360</v>
      </c>
      <c r="N31">
        <v>33600</v>
      </c>
      <c r="O31" s="13">
        <v>35840</v>
      </c>
      <c r="P31" s="13">
        <v>38080</v>
      </c>
      <c r="Q31" s="13">
        <v>40320</v>
      </c>
      <c r="R31" s="13">
        <v>42560</v>
      </c>
      <c r="S31" s="13">
        <v>44800</v>
      </c>
      <c r="T31" s="13">
        <v>47040</v>
      </c>
      <c r="U31" s="13">
        <v>49280</v>
      </c>
      <c r="V31" s="13">
        <v>51520</v>
      </c>
      <c r="W31" s="13">
        <v>53760</v>
      </c>
      <c r="X31" s="13">
        <v>56000</v>
      </c>
      <c r="Y31" s="13">
        <v>58240</v>
      </c>
      <c r="Z31" s="13">
        <v>60480</v>
      </c>
      <c r="AA31" s="13"/>
      <c r="AB31" s="13"/>
      <c r="AC31" s="13"/>
      <c r="AD31" s="13"/>
      <c r="AE31" s="13"/>
      <c r="AF31" s="13"/>
      <c r="AG31" s="13"/>
      <c r="AH31" s="13"/>
      <c r="AI31" s="13"/>
      <c r="AJ31" s="13"/>
      <c r="AK31" s="13"/>
      <c r="AL31" s="13"/>
      <c r="AM31" s="13"/>
      <c r="AN31" s="13"/>
      <c r="AO31" s="13"/>
      <c r="AP31" s="13"/>
      <c r="AQ31" s="13"/>
      <c r="AR31" s="13"/>
      <c r="AS31" s="13"/>
      <c r="AT31" s="13"/>
      <c r="AU31" s="13"/>
    </row>
    <row r="32" spans="2:47">
      <c r="B32">
        <v>18501</v>
      </c>
      <c r="C32">
        <f t="shared" si="0"/>
        <v>5750</v>
      </c>
      <c r="D32">
        <v>11500</v>
      </c>
      <c r="E32">
        <v>13800</v>
      </c>
      <c r="F32">
        <f t="shared" si="1"/>
        <v>16100</v>
      </c>
      <c r="G32">
        <f t="shared" si="2"/>
        <v>18400</v>
      </c>
      <c r="H32">
        <v>20700</v>
      </c>
      <c r="I32">
        <v>23000</v>
      </c>
      <c r="J32">
        <v>25300</v>
      </c>
      <c r="K32">
        <v>27600</v>
      </c>
      <c r="L32">
        <v>29900</v>
      </c>
      <c r="M32">
        <v>32200</v>
      </c>
      <c r="N32">
        <v>34500</v>
      </c>
      <c r="O32" s="13">
        <v>36800</v>
      </c>
      <c r="P32" s="13">
        <v>39100</v>
      </c>
      <c r="Q32" s="13">
        <v>41400</v>
      </c>
      <c r="R32" s="13">
        <v>43700</v>
      </c>
      <c r="S32" s="13">
        <v>46000</v>
      </c>
      <c r="T32" s="13">
        <v>48300</v>
      </c>
      <c r="U32" s="13">
        <v>50600</v>
      </c>
      <c r="V32" s="13">
        <v>52900</v>
      </c>
      <c r="W32" s="13">
        <v>55200</v>
      </c>
      <c r="X32" s="13">
        <v>57500</v>
      </c>
      <c r="Y32" s="13">
        <v>59800</v>
      </c>
      <c r="Z32" s="13">
        <v>62100</v>
      </c>
      <c r="AA32" s="13"/>
      <c r="AB32" s="13"/>
      <c r="AC32" s="13"/>
      <c r="AD32" s="13"/>
      <c r="AE32" s="13"/>
      <c r="AF32" s="13"/>
      <c r="AG32" s="13"/>
      <c r="AH32" s="13"/>
      <c r="AI32" s="13"/>
      <c r="AJ32" s="13"/>
      <c r="AK32" s="13"/>
      <c r="AL32" s="13"/>
      <c r="AM32" s="13"/>
      <c r="AN32" s="13"/>
      <c r="AO32" s="13"/>
      <c r="AP32" s="13"/>
      <c r="AQ32" s="13"/>
      <c r="AR32" s="13"/>
      <c r="AS32" s="13"/>
      <c r="AT32" s="13"/>
      <c r="AU32" s="13"/>
    </row>
    <row r="33" spans="2:47">
      <c r="B33">
        <v>19001</v>
      </c>
      <c r="C33">
        <f t="shared" si="0"/>
        <v>5900</v>
      </c>
      <c r="D33">
        <v>11800</v>
      </c>
      <c r="E33">
        <v>14160</v>
      </c>
      <c r="F33">
        <f t="shared" si="1"/>
        <v>16520</v>
      </c>
      <c r="G33">
        <f t="shared" si="2"/>
        <v>18880</v>
      </c>
      <c r="H33">
        <v>21240</v>
      </c>
      <c r="I33">
        <v>23600</v>
      </c>
      <c r="J33">
        <v>25960</v>
      </c>
      <c r="K33">
        <v>28320</v>
      </c>
      <c r="L33">
        <v>30680</v>
      </c>
      <c r="M33">
        <v>33040</v>
      </c>
      <c r="N33">
        <v>35400</v>
      </c>
      <c r="O33" s="13">
        <v>37760</v>
      </c>
      <c r="P33" s="13">
        <v>40120</v>
      </c>
      <c r="Q33" s="13">
        <v>42480</v>
      </c>
      <c r="R33" s="13">
        <v>44840</v>
      </c>
      <c r="S33" s="13">
        <v>47200</v>
      </c>
      <c r="T33" s="13">
        <v>49560</v>
      </c>
      <c r="U33" s="13">
        <v>51920</v>
      </c>
      <c r="V33" s="13">
        <v>54280</v>
      </c>
      <c r="W33" s="13">
        <v>56640</v>
      </c>
      <c r="X33" s="13">
        <v>59000</v>
      </c>
      <c r="Y33" s="13">
        <v>61360</v>
      </c>
      <c r="Z33" s="13">
        <v>63720</v>
      </c>
      <c r="AA33" s="13"/>
      <c r="AB33" s="13"/>
      <c r="AC33" s="13"/>
      <c r="AD33" s="13"/>
      <c r="AE33" s="13"/>
      <c r="AF33" s="13"/>
      <c r="AG33" s="13"/>
      <c r="AH33" s="13"/>
      <c r="AI33" s="13"/>
      <c r="AJ33" s="13"/>
      <c r="AK33" s="13"/>
      <c r="AL33" s="13"/>
      <c r="AM33" s="13"/>
      <c r="AN33" s="13"/>
      <c r="AO33" s="13"/>
      <c r="AP33" s="13"/>
      <c r="AQ33" s="13"/>
      <c r="AR33" s="13"/>
      <c r="AS33" s="13"/>
      <c r="AT33" s="13"/>
      <c r="AU33" s="13"/>
    </row>
    <row r="34" spans="2:47">
      <c r="B34">
        <v>19501</v>
      </c>
      <c r="C34">
        <f t="shared" si="0"/>
        <v>6050</v>
      </c>
      <c r="D34">
        <v>12100</v>
      </c>
      <c r="E34">
        <v>14520</v>
      </c>
      <c r="F34">
        <f t="shared" si="1"/>
        <v>16940</v>
      </c>
      <c r="G34">
        <f t="shared" si="2"/>
        <v>19360</v>
      </c>
      <c r="H34">
        <v>21780</v>
      </c>
      <c r="I34">
        <v>24200</v>
      </c>
      <c r="J34">
        <v>26620</v>
      </c>
      <c r="K34">
        <v>29040</v>
      </c>
      <c r="L34">
        <v>31460</v>
      </c>
      <c r="M34">
        <v>33880</v>
      </c>
      <c r="N34">
        <v>36300</v>
      </c>
      <c r="O34" s="13">
        <v>38720</v>
      </c>
      <c r="P34" s="13">
        <v>41140</v>
      </c>
      <c r="Q34" s="13">
        <v>43560</v>
      </c>
      <c r="R34" s="13">
        <v>45980</v>
      </c>
      <c r="S34" s="13">
        <v>48400</v>
      </c>
      <c r="T34" s="13">
        <v>50820</v>
      </c>
      <c r="U34" s="13">
        <v>53240</v>
      </c>
      <c r="V34" s="13">
        <v>55660</v>
      </c>
      <c r="W34" s="13">
        <v>58080</v>
      </c>
      <c r="X34" s="13">
        <v>60500</v>
      </c>
      <c r="Y34" s="13">
        <v>62920</v>
      </c>
      <c r="Z34" s="13">
        <v>65340</v>
      </c>
      <c r="AA34" s="13"/>
      <c r="AB34" s="13"/>
      <c r="AC34" s="13"/>
      <c r="AD34" s="13"/>
      <c r="AE34" s="13"/>
      <c r="AF34" s="13"/>
      <c r="AG34" s="13"/>
      <c r="AH34" s="13"/>
      <c r="AI34" s="13"/>
      <c r="AJ34" s="13"/>
      <c r="AK34" s="13"/>
      <c r="AL34" s="13"/>
      <c r="AM34" s="13"/>
      <c r="AN34" s="13"/>
      <c r="AO34" s="13"/>
      <c r="AP34" s="13"/>
      <c r="AQ34" s="13"/>
      <c r="AR34" s="13"/>
      <c r="AS34" s="13"/>
      <c r="AT34" s="13"/>
      <c r="AU34" s="13"/>
    </row>
    <row r="35" spans="2:47">
      <c r="B35">
        <v>20001</v>
      </c>
      <c r="C35">
        <f t="shared" si="0"/>
        <v>6200</v>
      </c>
      <c r="D35">
        <v>12400</v>
      </c>
      <c r="E35">
        <f>+E34+360</f>
        <v>14880</v>
      </c>
      <c r="F35">
        <f t="shared" si="1"/>
        <v>17360</v>
      </c>
      <c r="G35">
        <f t="shared" si="2"/>
        <v>19840</v>
      </c>
      <c r="H35">
        <f>+H34+540</f>
        <v>22320</v>
      </c>
      <c r="I35">
        <f>+I34+600</f>
        <v>24800</v>
      </c>
      <c r="J35">
        <f>+J34+660</f>
        <v>27280</v>
      </c>
      <c r="K35">
        <f>+K34+720</f>
        <v>29760</v>
      </c>
      <c r="L35">
        <f>+L34+780</f>
        <v>32240</v>
      </c>
      <c r="M35">
        <f>+M34+840</f>
        <v>34720</v>
      </c>
      <c r="N35">
        <f>+N34+900</f>
        <v>37200</v>
      </c>
      <c r="O35" s="13">
        <v>39680</v>
      </c>
      <c r="P35" s="13">
        <v>42160</v>
      </c>
      <c r="Q35" s="13">
        <v>44640</v>
      </c>
      <c r="R35" s="13">
        <v>47120</v>
      </c>
      <c r="S35" s="13">
        <v>49600</v>
      </c>
      <c r="T35" s="13">
        <v>52080</v>
      </c>
      <c r="U35" s="13">
        <v>54560</v>
      </c>
      <c r="V35" s="13">
        <v>57040</v>
      </c>
      <c r="W35" s="13">
        <v>59520</v>
      </c>
      <c r="X35" s="13">
        <v>62000</v>
      </c>
      <c r="Y35" s="13">
        <v>64480</v>
      </c>
      <c r="Z35" s="13">
        <v>66960</v>
      </c>
      <c r="AA35" s="13"/>
      <c r="AB35" s="13"/>
      <c r="AC35" s="13"/>
      <c r="AD35" s="13"/>
      <c r="AE35" s="13"/>
      <c r="AF35" s="13"/>
      <c r="AG35" s="13"/>
      <c r="AH35" s="13"/>
      <c r="AI35" s="13"/>
      <c r="AJ35" s="13"/>
      <c r="AK35" s="13"/>
      <c r="AL35" s="13"/>
      <c r="AM35" s="13"/>
      <c r="AN35" s="13"/>
      <c r="AO35" s="13"/>
      <c r="AP35" s="13"/>
      <c r="AQ35" s="13"/>
      <c r="AR35" s="13"/>
      <c r="AS35" s="13"/>
      <c r="AT35" s="13"/>
      <c r="AU35" s="13"/>
    </row>
    <row r="36" spans="2:47">
      <c r="B36">
        <v>20501</v>
      </c>
      <c r="C36">
        <f t="shared" si="0"/>
        <v>6350</v>
      </c>
      <c r="D36">
        <v>12700</v>
      </c>
      <c r="E36">
        <f>+E35+360</f>
        <v>15240</v>
      </c>
      <c r="F36">
        <f t="shared" si="1"/>
        <v>17780</v>
      </c>
      <c r="G36">
        <f t="shared" si="2"/>
        <v>20320</v>
      </c>
      <c r="H36">
        <f t="shared" ref="H36:H46" si="3">+H35+540</f>
        <v>22860</v>
      </c>
      <c r="I36">
        <f t="shared" ref="I36:I46" si="4">+I35+600</f>
        <v>25400</v>
      </c>
      <c r="J36">
        <f t="shared" ref="J36:J46" si="5">+J35+660</f>
        <v>27940</v>
      </c>
      <c r="K36">
        <f t="shared" ref="K36:K46" si="6">+K35+720</f>
        <v>30480</v>
      </c>
      <c r="L36">
        <f t="shared" ref="L36:L46" si="7">+L35+780</f>
        <v>33020</v>
      </c>
      <c r="M36">
        <f t="shared" ref="M36:M46" si="8">+M35+840</f>
        <v>35560</v>
      </c>
      <c r="N36">
        <f t="shared" ref="N36:N46" si="9">+N35+900</f>
        <v>38100</v>
      </c>
      <c r="O36" s="13">
        <v>40640</v>
      </c>
      <c r="P36" s="13">
        <v>43180</v>
      </c>
      <c r="Q36" s="13">
        <v>45720</v>
      </c>
      <c r="R36" s="13">
        <v>48260</v>
      </c>
      <c r="S36" s="13">
        <v>50800</v>
      </c>
      <c r="T36" s="13">
        <v>53340</v>
      </c>
      <c r="U36" s="13">
        <v>55880</v>
      </c>
      <c r="V36" s="13">
        <v>58420</v>
      </c>
      <c r="W36" s="13">
        <v>60960</v>
      </c>
      <c r="X36" s="13">
        <v>63500</v>
      </c>
      <c r="Y36" s="13">
        <v>66040</v>
      </c>
      <c r="Z36" s="13">
        <v>68580</v>
      </c>
      <c r="AA36" s="13"/>
      <c r="AB36" s="13"/>
      <c r="AC36" s="13"/>
      <c r="AD36" s="13"/>
      <c r="AE36" s="13"/>
      <c r="AF36" s="13"/>
      <c r="AG36" s="13"/>
      <c r="AH36" s="13"/>
      <c r="AI36" s="13"/>
      <c r="AJ36" s="13"/>
      <c r="AK36" s="13"/>
      <c r="AL36" s="13"/>
      <c r="AM36" s="13"/>
      <c r="AN36" s="13"/>
      <c r="AO36" s="13"/>
      <c r="AP36" s="13"/>
      <c r="AQ36" s="13"/>
      <c r="AR36" s="13"/>
      <c r="AS36" s="13"/>
      <c r="AT36" s="13"/>
      <c r="AU36" s="13"/>
    </row>
    <row r="37" spans="2:47">
      <c r="B37">
        <v>21001</v>
      </c>
      <c r="C37">
        <f t="shared" si="0"/>
        <v>6500</v>
      </c>
      <c r="D37">
        <v>13000</v>
      </c>
      <c r="E37">
        <f t="shared" ref="E37:E46" si="10">+E36+360</f>
        <v>15600</v>
      </c>
      <c r="F37">
        <f t="shared" si="1"/>
        <v>18200</v>
      </c>
      <c r="G37">
        <f t="shared" si="2"/>
        <v>20800</v>
      </c>
      <c r="H37">
        <f t="shared" si="3"/>
        <v>23400</v>
      </c>
      <c r="I37">
        <f t="shared" si="4"/>
        <v>26000</v>
      </c>
      <c r="J37">
        <f t="shared" si="5"/>
        <v>28600</v>
      </c>
      <c r="K37">
        <f t="shared" si="6"/>
        <v>31200</v>
      </c>
      <c r="L37">
        <f t="shared" si="7"/>
        <v>33800</v>
      </c>
      <c r="M37">
        <f t="shared" si="8"/>
        <v>36400</v>
      </c>
      <c r="N37">
        <f t="shared" si="9"/>
        <v>39000</v>
      </c>
      <c r="O37" s="13">
        <v>41600</v>
      </c>
      <c r="P37" s="13">
        <v>44200</v>
      </c>
      <c r="Q37" s="13">
        <v>46800</v>
      </c>
      <c r="R37" s="13">
        <v>49400</v>
      </c>
      <c r="S37" s="13">
        <v>52000</v>
      </c>
      <c r="T37" s="13">
        <v>54600</v>
      </c>
      <c r="U37" s="13">
        <v>57200</v>
      </c>
      <c r="V37" s="13">
        <v>59800</v>
      </c>
      <c r="W37" s="13">
        <v>62400</v>
      </c>
      <c r="X37" s="13">
        <v>65000</v>
      </c>
      <c r="Y37" s="13">
        <v>67600</v>
      </c>
      <c r="Z37" s="13">
        <v>70200</v>
      </c>
      <c r="AA37" s="13"/>
      <c r="AB37" s="13"/>
      <c r="AC37" s="13"/>
      <c r="AD37" s="13"/>
      <c r="AE37" s="13"/>
      <c r="AF37" s="13"/>
      <c r="AG37" s="13"/>
      <c r="AH37" s="13"/>
      <c r="AI37" s="13"/>
      <c r="AJ37" s="13"/>
      <c r="AK37" s="13"/>
      <c r="AL37" s="13"/>
      <c r="AM37" s="13"/>
      <c r="AN37" s="13"/>
      <c r="AO37" s="13"/>
      <c r="AP37" s="13"/>
      <c r="AQ37" s="13"/>
      <c r="AR37" s="13"/>
      <c r="AS37" s="13"/>
      <c r="AT37" s="13"/>
      <c r="AU37" s="13"/>
    </row>
    <row r="38" spans="2:47">
      <c r="B38">
        <v>21501</v>
      </c>
      <c r="C38">
        <f t="shared" si="0"/>
        <v>6650</v>
      </c>
      <c r="D38">
        <v>13300</v>
      </c>
      <c r="E38">
        <f t="shared" si="10"/>
        <v>15960</v>
      </c>
      <c r="F38">
        <f t="shared" si="1"/>
        <v>18620</v>
      </c>
      <c r="G38">
        <f t="shared" si="2"/>
        <v>21280</v>
      </c>
      <c r="H38">
        <f t="shared" si="3"/>
        <v>23940</v>
      </c>
      <c r="I38">
        <f t="shared" si="4"/>
        <v>26600</v>
      </c>
      <c r="J38">
        <f t="shared" si="5"/>
        <v>29260</v>
      </c>
      <c r="K38">
        <f t="shared" si="6"/>
        <v>31920</v>
      </c>
      <c r="L38">
        <f t="shared" si="7"/>
        <v>34580</v>
      </c>
      <c r="M38">
        <f t="shared" si="8"/>
        <v>37240</v>
      </c>
      <c r="N38">
        <f t="shared" si="9"/>
        <v>39900</v>
      </c>
      <c r="O38" s="13">
        <v>42560</v>
      </c>
      <c r="P38" s="13">
        <v>45220</v>
      </c>
      <c r="Q38" s="13">
        <v>47880</v>
      </c>
      <c r="R38" s="13">
        <v>50540</v>
      </c>
      <c r="S38" s="13">
        <v>53200</v>
      </c>
      <c r="T38" s="13">
        <v>55860</v>
      </c>
      <c r="U38" s="13">
        <v>58520</v>
      </c>
      <c r="V38" s="13">
        <v>61180</v>
      </c>
      <c r="W38" s="13">
        <v>63840</v>
      </c>
      <c r="X38" s="13">
        <v>66500</v>
      </c>
      <c r="Y38" s="13">
        <v>69160</v>
      </c>
      <c r="Z38" s="13">
        <v>71820</v>
      </c>
      <c r="AA38" s="13"/>
      <c r="AB38" s="13"/>
      <c r="AC38" s="13"/>
      <c r="AD38" s="13"/>
      <c r="AE38" s="13"/>
      <c r="AF38" s="13"/>
      <c r="AG38" s="13"/>
      <c r="AH38" s="13"/>
      <c r="AI38" s="13"/>
      <c r="AJ38" s="13"/>
      <c r="AK38" s="13"/>
      <c r="AL38" s="13"/>
      <c r="AM38" s="13"/>
      <c r="AN38" s="13"/>
      <c r="AO38" s="13"/>
      <c r="AP38" s="13"/>
      <c r="AQ38" s="13"/>
      <c r="AR38" s="13"/>
      <c r="AS38" s="13"/>
      <c r="AT38" s="13"/>
      <c r="AU38" s="13"/>
    </row>
    <row r="39" spans="2:47">
      <c r="B39">
        <v>22001</v>
      </c>
      <c r="C39">
        <f t="shared" si="0"/>
        <v>6800</v>
      </c>
      <c r="D39">
        <v>13600</v>
      </c>
      <c r="E39">
        <f t="shared" si="10"/>
        <v>16320</v>
      </c>
      <c r="F39">
        <f t="shared" si="1"/>
        <v>19040</v>
      </c>
      <c r="G39">
        <f t="shared" si="2"/>
        <v>21760</v>
      </c>
      <c r="H39">
        <f t="shared" si="3"/>
        <v>24480</v>
      </c>
      <c r="I39">
        <f t="shared" si="4"/>
        <v>27200</v>
      </c>
      <c r="J39">
        <f t="shared" si="5"/>
        <v>29920</v>
      </c>
      <c r="K39">
        <f t="shared" si="6"/>
        <v>32640</v>
      </c>
      <c r="L39">
        <f t="shared" si="7"/>
        <v>35360</v>
      </c>
      <c r="M39">
        <f t="shared" si="8"/>
        <v>38080</v>
      </c>
      <c r="N39">
        <f t="shared" si="9"/>
        <v>40800</v>
      </c>
      <c r="O39" s="13">
        <v>43520</v>
      </c>
      <c r="P39" s="13">
        <v>46240</v>
      </c>
      <c r="Q39" s="13">
        <v>48960</v>
      </c>
      <c r="R39" s="13">
        <v>51680</v>
      </c>
      <c r="S39" s="13">
        <v>54400</v>
      </c>
      <c r="T39" s="13">
        <v>57120</v>
      </c>
      <c r="U39" s="13">
        <v>59840</v>
      </c>
      <c r="V39" s="13">
        <v>62560</v>
      </c>
      <c r="W39" s="13">
        <v>65280</v>
      </c>
      <c r="X39" s="13">
        <v>68000</v>
      </c>
      <c r="Y39" s="13">
        <v>70720</v>
      </c>
      <c r="Z39" s="13">
        <v>73440</v>
      </c>
      <c r="AA39" s="13"/>
      <c r="AB39" s="13"/>
      <c r="AC39" s="13"/>
      <c r="AD39" s="13"/>
      <c r="AE39" s="13"/>
      <c r="AF39" s="13"/>
      <c r="AG39" s="13"/>
      <c r="AH39" s="13"/>
      <c r="AI39" s="13"/>
      <c r="AJ39" s="13"/>
      <c r="AK39" s="13"/>
      <c r="AL39" s="13"/>
      <c r="AM39" s="13"/>
      <c r="AN39" s="13"/>
      <c r="AO39" s="13"/>
      <c r="AP39" s="13"/>
      <c r="AQ39" s="13"/>
      <c r="AR39" s="13"/>
      <c r="AS39" s="13"/>
      <c r="AT39" s="13"/>
      <c r="AU39" s="13"/>
    </row>
    <row r="40" spans="2:47">
      <c r="B40">
        <v>22501</v>
      </c>
      <c r="C40">
        <f t="shared" si="0"/>
        <v>6950</v>
      </c>
      <c r="D40">
        <v>13900</v>
      </c>
      <c r="E40">
        <f t="shared" si="10"/>
        <v>16680</v>
      </c>
      <c r="F40">
        <f t="shared" si="1"/>
        <v>19460</v>
      </c>
      <c r="G40">
        <f t="shared" si="2"/>
        <v>22240</v>
      </c>
      <c r="H40">
        <f t="shared" si="3"/>
        <v>25020</v>
      </c>
      <c r="I40">
        <f t="shared" si="4"/>
        <v>27800</v>
      </c>
      <c r="J40">
        <f t="shared" si="5"/>
        <v>30580</v>
      </c>
      <c r="K40">
        <f t="shared" si="6"/>
        <v>33360</v>
      </c>
      <c r="L40">
        <f t="shared" si="7"/>
        <v>36140</v>
      </c>
      <c r="M40">
        <f t="shared" si="8"/>
        <v>38920</v>
      </c>
      <c r="N40">
        <f t="shared" si="9"/>
        <v>41700</v>
      </c>
      <c r="O40" s="13">
        <v>44480</v>
      </c>
      <c r="P40" s="13">
        <v>47260</v>
      </c>
      <c r="Q40" s="13">
        <v>50040</v>
      </c>
      <c r="R40" s="13">
        <v>52820</v>
      </c>
      <c r="S40" s="13">
        <v>55600</v>
      </c>
      <c r="T40" s="13">
        <v>58380</v>
      </c>
      <c r="U40" s="13">
        <v>61160</v>
      </c>
      <c r="V40" s="13">
        <v>63940</v>
      </c>
      <c r="W40" s="13">
        <v>66720</v>
      </c>
      <c r="X40" s="13">
        <v>69500</v>
      </c>
      <c r="Y40" s="13">
        <v>72280</v>
      </c>
      <c r="Z40" s="13">
        <v>75060</v>
      </c>
      <c r="AA40" s="13"/>
      <c r="AB40" s="13"/>
      <c r="AC40" s="13"/>
      <c r="AD40" s="13"/>
      <c r="AE40" s="13"/>
      <c r="AF40" s="13"/>
      <c r="AG40" s="13"/>
      <c r="AH40" s="13"/>
      <c r="AI40" s="13"/>
      <c r="AJ40" s="13"/>
      <c r="AK40" s="13"/>
      <c r="AL40" s="13"/>
      <c r="AM40" s="13"/>
      <c r="AN40" s="13"/>
      <c r="AO40" s="13"/>
      <c r="AP40" s="13"/>
      <c r="AQ40" s="13"/>
      <c r="AR40" s="13"/>
      <c r="AS40" s="13"/>
      <c r="AT40" s="13"/>
      <c r="AU40" s="13"/>
    </row>
    <row r="41" spans="2:47">
      <c r="B41">
        <v>23001</v>
      </c>
      <c r="C41">
        <f t="shared" si="0"/>
        <v>7100</v>
      </c>
      <c r="D41">
        <v>14200</v>
      </c>
      <c r="E41">
        <f t="shared" si="10"/>
        <v>17040</v>
      </c>
      <c r="F41">
        <f t="shared" si="1"/>
        <v>19880</v>
      </c>
      <c r="G41">
        <f t="shared" si="2"/>
        <v>22720</v>
      </c>
      <c r="H41">
        <f t="shared" si="3"/>
        <v>25560</v>
      </c>
      <c r="I41">
        <f t="shared" si="4"/>
        <v>28400</v>
      </c>
      <c r="J41">
        <f t="shared" si="5"/>
        <v>31240</v>
      </c>
      <c r="K41">
        <f t="shared" si="6"/>
        <v>34080</v>
      </c>
      <c r="L41">
        <f t="shared" si="7"/>
        <v>36920</v>
      </c>
      <c r="M41">
        <f t="shared" si="8"/>
        <v>39760</v>
      </c>
      <c r="N41">
        <f t="shared" si="9"/>
        <v>42600</v>
      </c>
      <c r="O41" s="13">
        <v>45440</v>
      </c>
      <c r="P41" s="13">
        <v>48280</v>
      </c>
      <c r="Q41" s="13">
        <v>51120</v>
      </c>
      <c r="R41" s="13">
        <v>53960</v>
      </c>
      <c r="S41" s="13">
        <v>56800</v>
      </c>
      <c r="T41" s="13">
        <v>59640</v>
      </c>
      <c r="U41" s="13">
        <v>62480</v>
      </c>
      <c r="V41" s="13">
        <v>65320</v>
      </c>
      <c r="W41" s="13">
        <v>68160</v>
      </c>
      <c r="X41" s="13">
        <v>71000</v>
      </c>
      <c r="Y41" s="13">
        <v>73840</v>
      </c>
      <c r="Z41" s="13">
        <v>76680</v>
      </c>
      <c r="AA41" s="13"/>
      <c r="AB41" s="13"/>
      <c r="AC41" s="13"/>
      <c r="AD41" s="13"/>
      <c r="AE41" s="13"/>
      <c r="AF41" s="13"/>
      <c r="AG41" s="13"/>
      <c r="AH41" s="13"/>
      <c r="AI41" s="13"/>
      <c r="AJ41" s="13"/>
      <c r="AK41" s="13"/>
      <c r="AL41" s="13"/>
      <c r="AM41" s="13"/>
      <c r="AN41" s="13"/>
      <c r="AO41" s="13"/>
      <c r="AP41" s="13"/>
      <c r="AQ41" s="13"/>
      <c r="AR41" s="13"/>
      <c r="AS41" s="13"/>
      <c r="AT41" s="13"/>
      <c r="AU41" s="13"/>
    </row>
    <row r="42" spans="2:47">
      <c r="B42">
        <v>23501</v>
      </c>
      <c r="C42">
        <f t="shared" si="0"/>
        <v>7250</v>
      </c>
      <c r="D42">
        <v>14500</v>
      </c>
      <c r="E42">
        <f t="shared" si="10"/>
        <v>17400</v>
      </c>
      <c r="F42">
        <f t="shared" si="1"/>
        <v>20300</v>
      </c>
      <c r="G42">
        <f t="shared" si="2"/>
        <v>23200</v>
      </c>
      <c r="H42">
        <f t="shared" si="3"/>
        <v>26100</v>
      </c>
      <c r="I42">
        <f t="shared" si="4"/>
        <v>29000</v>
      </c>
      <c r="J42">
        <f t="shared" si="5"/>
        <v>31900</v>
      </c>
      <c r="K42">
        <f t="shared" si="6"/>
        <v>34800</v>
      </c>
      <c r="L42">
        <f t="shared" si="7"/>
        <v>37700</v>
      </c>
      <c r="M42">
        <f t="shared" si="8"/>
        <v>40600</v>
      </c>
      <c r="N42">
        <f t="shared" si="9"/>
        <v>43500</v>
      </c>
      <c r="O42" s="13">
        <v>46400</v>
      </c>
      <c r="P42" s="13">
        <v>49300</v>
      </c>
      <c r="Q42" s="13">
        <v>52200</v>
      </c>
      <c r="R42" s="13">
        <v>55100</v>
      </c>
      <c r="S42" s="13">
        <v>58000</v>
      </c>
      <c r="T42" s="13">
        <v>60900</v>
      </c>
      <c r="U42" s="13">
        <v>63800</v>
      </c>
      <c r="V42" s="13">
        <v>66700</v>
      </c>
      <c r="W42" s="13">
        <v>69600</v>
      </c>
      <c r="X42" s="13">
        <v>72500</v>
      </c>
      <c r="Y42" s="13">
        <v>75400</v>
      </c>
      <c r="Z42" s="13">
        <v>78300</v>
      </c>
      <c r="AA42" s="13"/>
      <c r="AB42" s="13"/>
      <c r="AC42" s="13"/>
      <c r="AD42" s="13"/>
      <c r="AE42" s="13"/>
      <c r="AF42" s="13"/>
      <c r="AG42" s="13"/>
      <c r="AH42" s="13"/>
      <c r="AI42" s="13"/>
      <c r="AJ42" s="13"/>
      <c r="AK42" s="13"/>
      <c r="AL42" s="13"/>
      <c r="AM42" s="13"/>
      <c r="AN42" s="13"/>
      <c r="AO42" s="13"/>
      <c r="AP42" s="13"/>
      <c r="AQ42" s="13"/>
      <c r="AR42" s="13"/>
      <c r="AS42" s="13"/>
      <c r="AT42" s="13"/>
      <c r="AU42" s="13"/>
    </row>
    <row r="43" spans="2:47">
      <c r="B43">
        <v>24001</v>
      </c>
      <c r="C43">
        <f t="shared" si="0"/>
        <v>7400</v>
      </c>
      <c r="D43">
        <v>14800</v>
      </c>
      <c r="E43">
        <f t="shared" si="10"/>
        <v>17760</v>
      </c>
      <c r="F43">
        <f t="shared" si="1"/>
        <v>20720</v>
      </c>
      <c r="G43">
        <f t="shared" si="2"/>
        <v>23680</v>
      </c>
      <c r="H43">
        <f t="shared" si="3"/>
        <v>26640</v>
      </c>
      <c r="I43">
        <f t="shared" si="4"/>
        <v>29600</v>
      </c>
      <c r="J43">
        <f t="shared" si="5"/>
        <v>32560</v>
      </c>
      <c r="K43">
        <f t="shared" si="6"/>
        <v>35520</v>
      </c>
      <c r="L43">
        <f t="shared" si="7"/>
        <v>38480</v>
      </c>
      <c r="M43">
        <f t="shared" si="8"/>
        <v>41440</v>
      </c>
      <c r="N43">
        <f t="shared" si="9"/>
        <v>44400</v>
      </c>
      <c r="O43" s="13">
        <v>47360</v>
      </c>
      <c r="P43" s="13">
        <v>50320</v>
      </c>
      <c r="Q43" s="13">
        <v>53280</v>
      </c>
      <c r="R43" s="13">
        <v>56240</v>
      </c>
      <c r="S43" s="13">
        <v>59200</v>
      </c>
      <c r="T43" s="13">
        <v>62160</v>
      </c>
      <c r="U43" s="13">
        <v>65120</v>
      </c>
      <c r="V43" s="13">
        <v>68080</v>
      </c>
      <c r="W43" s="13">
        <v>71040</v>
      </c>
      <c r="X43" s="13">
        <v>74000</v>
      </c>
      <c r="Y43" s="13">
        <v>76960</v>
      </c>
      <c r="Z43" s="13">
        <v>79920</v>
      </c>
      <c r="AA43" s="13"/>
      <c r="AB43" s="13"/>
      <c r="AC43" s="13"/>
      <c r="AD43" s="13"/>
      <c r="AE43" s="13"/>
      <c r="AF43" s="13"/>
      <c r="AG43" s="13"/>
      <c r="AH43" s="13"/>
      <c r="AI43" s="13"/>
      <c r="AJ43" s="13"/>
      <c r="AK43" s="13"/>
      <c r="AL43" s="13"/>
      <c r="AM43" s="13"/>
      <c r="AN43" s="13"/>
      <c r="AO43" s="13"/>
      <c r="AP43" s="13"/>
      <c r="AQ43" s="13"/>
      <c r="AR43" s="13"/>
      <c r="AS43" s="13"/>
      <c r="AT43" s="13"/>
      <c r="AU43" s="13"/>
    </row>
    <row r="44" spans="2:47">
      <c r="B44">
        <v>24501</v>
      </c>
      <c r="C44">
        <f t="shared" si="0"/>
        <v>7550</v>
      </c>
      <c r="D44">
        <v>15100</v>
      </c>
      <c r="E44">
        <f t="shared" si="10"/>
        <v>18120</v>
      </c>
      <c r="F44">
        <f t="shared" si="1"/>
        <v>21140</v>
      </c>
      <c r="G44">
        <f t="shared" si="2"/>
        <v>24160</v>
      </c>
      <c r="H44">
        <f t="shared" si="3"/>
        <v>27180</v>
      </c>
      <c r="I44">
        <f t="shared" si="4"/>
        <v>30200</v>
      </c>
      <c r="J44">
        <f t="shared" si="5"/>
        <v>33220</v>
      </c>
      <c r="K44">
        <f t="shared" si="6"/>
        <v>36240</v>
      </c>
      <c r="L44">
        <f t="shared" si="7"/>
        <v>39260</v>
      </c>
      <c r="M44">
        <f t="shared" si="8"/>
        <v>42280</v>
      </c>
      <c r="N44">
        <f t="shared" si="9"/>
        <v>45300</v>
      </c>
      <c r="O44" s="13">
        <v>48320</v>
      </c>
      <c r="P44" s="13">
        <v>51340</v>
      </c>
      <c r="Q44" s="13">
        <v>54360</v>
      </c>
      <c r="R44" s="13">
        <v>57380</v>
      </c>
      <c r="S44" s="13">
        <v>60400</v>
      </c>
      <c r="T44" s="13">
        <v>63420</v>
      </c>
      <c r="U44" s="13">
        <v>66440</v>
      </c>
      <c r="V44" s="13">
        <v>69460</v>
      </c>
      <c r="W44" s="13">
        <v>72480</v>
      </c>
      <c r="X44" s="13">
        <v>75500</v>
      </c>
      <c r="Y44" s="13">
        <v>78520</v>
      </c>
      <c r="Z44" s="13">
        <v>81540</v>
      </c>
      <c r="AA44" s="13"/>
      <c r="AB44" s="13"/>
      <c r="AC44" s="13"/>
      <c r="AD44" s="13"/>
      <c r="AE44" s="13"/>
      <c r="AF44" s="13"/>
      <c r="AG44" s="13"/>
      <c r="AH44" s="13"/>
      <c r="AI44" s="13"/>
      <c r="AJ44" s="13"/>
      <c r="AK44" s="13"/>
      <c r="AL44" s="13"/>
      <c r="AM44" s="13"/>
      <c r="AN44" s="13"/>
      <c r="AO44" s="13"/>
      <c r="AP44" s="13"/>
      <c r="AQ44" s="13"/>
      <c r="AR44" s="13"/>
      <c r="AS44" s="13"/>
      <c r="AT44" s="13"/>
      <c r="AU44" s="13"/>
    </row>
    <row r="45" spans="2:47">
      <c r="B45">
        <v>25001</v>
      </c>
      <c r="C45">
        <f t="shared" si="0"/>
        <v>7700</v>
      </c>
      <c r="D45">
        <v>15400</v>
      </c>
      <c r="E45">
        <f t="shared" si="10"/>
        <v>18480</v>
      </c>
      <c r="F45">
        <f t="shared" si="1"/>
        <v>21560</v>
      </c>
      <c r="G45">
        <f t="shared" si="2"/>
        <v>24640</v>
      </c>
      <c r="H45">
        <f t="shared" si="3"/>
        <v>27720</v>
      </c>
      <c r="I45">
        <f t="shared" si="4"/>
        <v>30800</v>
      </c>
      <c r="J45">
        <f t="shared" si="5"/>
        <v>33880</v>
      </c>
      <c r="K45">
        <f t="shared" si="6"/>
        <v>36960</v>
      </c>
      <c r="L45">
        <f t="shared" si="7"/>
        <v>40040</v>
      </c>
      <c r="M45">
        <f t="shared" si="8"/>
        <v>43120</v>
      </c>
      <c r="N45">
        <f t="shared" si="9"/>
        <v>46200</v>
      </c>
      <c r="O45" s="13">
        <v>49280</v>
      </c>
      <c r="P45" s="13">
        <v>52360</v>
      </c>
      <c r="Q45" s="13">
        <v>55440</v>
      </c>
      <c r="R45" s="13">
        <v>58520</v>
      </c>
      <c r="S45" s="13">
        <v>61600</v>
      </c>
      <c r="T45" s="13">
        <v>64680</v>
      </c>
      <c r="U45" s="13">
        <v>67760</v>
      </c>
      <c r="V45" s="13">
        <v>70840</v>
      </c>
      <c r="W45" s="13">
        <v>73920</v>
      </c>
      <c r="X45" s="13">
        <v>77000</v>
      </c>
      <c r="Y45" s="13">
        <v>80080</v>
      </c>
      <c r="Z45" s="13">
        <v>83160</v>
      </c>
      <c r="AA45" s="13"/>
      <c r="AB45" s="13"/>
      <c r="AC45" s="13"/>
      <c r="AD45" s="13"/>
      <c r="AE45" s="13"/>
      <c r="AF45" s="13"/>
      <c r="AG45" s="13"/>
      <c r="AH45" s="13"/>
      <c r="AI45" s="13"/>
      <c r="AJ45" s="13"/>
      <c r="AK45" s="13"/>
      <c r="AL45" s="13"/>
      <c r="AM45" s="13"/>
      <c r="AN45" s="13"/>
      <c r="AO45" s="13"/>
      <c r="AP45" s="13"/>
      <c r="AQ45" s="13"/>
      <c r="AR45" s="13"/>
      <c r="AS45" s="13"/>
      <c r="AT45" s="13"/>
      <c r="AU45" s="13"/>
    </row>
    <row r="46" spans="2:47">
      <c r="B46">
        <v>25501</v>
      </c>
      <c r="C46">
        <f t="shared" si="0"/>
        <v>7850</v>
      </c>
      <c r="D46">
        <v>15700</v>
      </c>
      <c r="E46">
        <f t="shared" si="10"/>
        <v>18840</v>
      </c>
      <c r="F46">
        <f t="shared" si="1"/>
        <v>21980</v>
      </c>
      <c r="G46">
        <f t="shared" si="2"/>
        <v>25120</v>
      </c>
      <c r="H46">
        <f t="shared" si="3"/>
        <v>28260</v>
      </c>
      <c r="I46">
        <f t="shared" si="4"/>
        <v>31400</v>
      </c>
      <c r="J46">
        <f t="shared" si="5"/>
        <v>34540</v>
      </c>
      <c r="K46">
        <f t="shared" si="6"/>
        <v>37680</v>
      </c>
      <c r="L46">
        <f t="shared" si="7"/>
        <v>40820</v>
      </c>
      <c r="M46">
        <f t="shared" si="8"/>
        <v>43960</v>
      </c>
      <c r="N46">
        <f t="shared" si="9"/>
        <v>47100</v>
      </c>
      <c r="O46" s="13">
        <v>50240</v>
      </c>
      <c r="P46" s="13">
        <v>53380</v>
      </c>
      <c r="Q46" s="13">
        <v>56520</v>
      </c>
      <c r="R46" s="13">
        <v>59660</v>
      </c>
      <c r="S46" s="13">
        <v>62800</v>
      </c>
      <c r="T46" s="13">
        <v>65940</v>
      </c>
      <c r="U46" s="13">
        <v>69080</v>
      </c>
      <c r="V46" s="13">
        <v>72220</v>
      </c>
      <c r="W46" s="13">
        <v>75360</v>
      </c>
      <c r="X46" s="13">
        <v>78500</v>
      </c>
      <c r="Y46" s="13">
        <v>81640</v>
      </c>
      <c r="Z46" s="13">
        <v>84780</v>
      </c>
      <c r="AA46" s="13"/>
      <c r="AB46" s="13"/>
      <c r="AC46" s="13"/>
      <c r="AD46" s="13"/>
      <c r="AE46" s="13"/>
      <c r="AF46" s="13"/>
      <c r="AG46" s="13"/>
      <c r="AH46" s="13"/>
      <c r="AI46" s="13"/>
      <c r="AJ46" s="13"/>
      <c r="AK46" s="13"/>
      <c r="AL46" s="13"/>
      <c r="AM46" s="13"/>
      <c r="AN46" s="13"/>
      <c r="AO46" s="13"/>
      <c r="AP46" s="13"/>
      <c r="AQ46" s="13"/>
      <c r="AR46" s="13"/>
      <c r="AS46" s="13"/>
      <c r="AT46" s="13"/>
      <c r="AU46" s="13"/>
    </row>
    <row r="47" spans="2:47">
      <c r="B47">
        <v>26001</v>
      </c>
      <c r="C47">
        <f t="shared" si="0"/>
        <v>8000</v>
      </c>
      <c r="D47">
        <v>16000</v>
      </c>
      <c r="E47">
        <v>19200</v>
      </c>
      <c r="F47">
        <f t="shared" si="1"/>
        <v>22400</v>
      </c>
      <c r="G47">
        <f t="shared" si="2"/>
        <v>25600</v>
      </c>
      <c r="H47">
        <v>28800</v>
      </c>
      <c r="I47">
        <v>32000</v>
      </c>
      <c r="J47">
        <v>35200</v>
      </c>
      <c r="K47">
        <v>38400</v>
      </c>
      <c r="L47">
        <v>41600</v>
      </c>
      <c r="M47">
        <v>44800</v>
      </c>
      <c r="N47">
        <v>48000</v>
      </c>
      <c r="O47" s="13">
        <v>51200</v>
      </c>
      <c r="P47" s="13">
        <v>54400</v>
      </c>
      <c r="Q47" s="13">
        <v>57600</v>
      </c>
      <c r="R47" s="13">
        <v>60800</v>
      </c>
      <c r="S47" s="13">
        <v>64000</v>
      </c>
      <c r="T47" s="13">
        <v>67200</v>
      </c>
      <c r="U47" s="13">
        <v>70400</v>
      </c>
      <c r="V47" s="13">
        <v>73600</v>
      </c>
      <c r="W47" s="13">
        <v>76800</v>
      </c>
      <c r="X47" s="13">
        <v>80000</v>
      </c>
      <c r="Y47" s="13">
        <v>83200</v>
      </c>
      <c r="Z47" s="13">
        <v>86400</v>
      </c>
      <c r="AA47" s="13"/>
      <c r="AB47" s="13"/>
      <c r="AC47" s="13"/>
      <c r="AD47" s="13"/>
      <c r="AE47" s="13"/>
      <c r="AF47" s="13"/>
      <c r="AG47" s="13"/>
      <c r="AH47" s="13"/>
      <c r="AI47" s="13"/>
      <c r="AJ47" s="13"/>
      <c r="AK47" s="13"/>
      <c r="AL47" s="13"/>
      <c r="AM47" s="13"/>
      <c r="AN47" s="13"/>
      <c r="AO47" s="13"/>
      <c r="AP47" s="13"/>
      <c r="AQ47" s="13"/>
      <c r="AR47" s="13"/>
      <c r="AS47" s="13"/>
      <c r="AT47" s="13"/>
      <c r="AU47" s="13"/>
    </row>
    <row r="48" spans="2:47">
      <c r="O48" s="13"/>
      <c r="P48" s="13"/>
      <c r="Q48" s="13"/>
      <c r="R48" s="13"/>
      <c r="S48" s="13"/>
      <c r="T48" s="13"/>
      <c r="U48" s="13"/>
      <c r="V48" s="13"/>
      <c r="W48" s="13"/>
      <c r="X48" s="13"/>
      <c r="Y48" s="13"/>
      <c r="Z48" s="13"/>
      <c r="AA48" s="13"/>
      <c r="AB48" s="13"/>
      <c r="AC48" s="13"/>
      <c r="AD48" s="13"/>
      <c r="AE48" s="13"/>
    </row>
    <row r="49" spans="9:47">
      <c r="I49" s="14"/>
      <c r="J49" s="14"/>
      <c r="K49" s="14"/>
      <c r="L49" s="14"/>
      <c r="M49" s="14"/>
      <c r="N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row>
    <row r="50" spans="9:47">
      <c r="O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row>
    <row r="51" spans="9:47">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row>
    <row r="52" spans="9:47">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row>
    <row r="53" spans="9:47">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row>
    <row r="54" spans="9:47">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row>
    <row r="55" spans="9:47">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row>
    <row r="56" spans="9:47">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row>
    <row r="57" spans="9:47">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row>
    <row r="58" spans="9:47">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row>
    <row r="59" spans="9:47">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row>
    <row r="60" spans="9:47">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row>
    <row r="61" spans="9:47">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row>
    <row r="62" spans="9:47">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row>
    <row r="63" spans="9:47">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row>
    <row r="64" spans="9:47">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row>
    <row r="65" spans="15:47">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row>
    <row r="66" spans="15:47">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row>
    <row r="67" spans="15:47">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row>
    <row r="68" spans="15:47">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row>
    <row r="69" spans="15:47">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row>
    <row r="70" spans="15:47">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row>
    <row r="71" spans="15:47">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row>
    <row r="72" spans="15:47">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row>
    <row r="73" spans="15:47">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row>
    <row r="74" spans="15:47">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row>
    <row r="75" spans="15:47">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row>
    <row r="76" spans="15:47">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row>
  </sheetData>
  <sheetProtection password="D085" sheet="1"/>
  <phoneticPr fontId="4"/>
  <pageMargins left="0.7" right="0.7" top="0.75" bottom="0.75" header="0.3" footer="0.3"/>
  <pageSetup paperSize="9" scale="3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FIA正会員年会費計算書</vt:lpstr>
      <vt:lpstr>利用状況届出書</vt:lpstr>
      <vt:lpstr>【記入例】利用状況届出書</vt:lpstr>
      <vt:lpstr>注意点</vt:lpstr>
      <vt:lpstr>TBL</vt:lpstr>
      <vt:lpstr>【記入例】利用状況届出書!Print_Titles</vt:lpstr>
      <vt:lpstr>利用状況届出書!Print_Titles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システム部システム課</dc:creator>
  <cp:lastModifiedBy>渡辺 志織</cp:lastModifiedBy>
  <cp:lastPrinted>2016-01-15T01:29:50Z</cp:lastPrinted>
  <dcterms:created xsi:type="dcterms:W3CDTF">2011-02-01T05:29:20Z</dcterms:created>
  <dcterms:modified xsi:type="dcterms:W3CDTF">2026-06-26T03:16:24Z</dcterms:modified>
</cp:coreProperties>
</file>